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Ex1.xml" ContentType="application/vnd.ms-office.chartex+xml"/>
  <Override PartName="/xl/charts/style3.xml" ContentType="application/vnd.ms-office.chartstyle+xml"/>
  <Override PartName="/xl/charts/colors3.xml" ContentType="application/vnd.ms-office.chartcolorstyle+xml"/>
  <Override PartName="/xl/charts/chartEx2.xml" ContentType="application/vnd.ms-office.chartex+xml"/>
  <Override PartName="/xl/charts/style4.xml" ContentType="application/vnd.ms-office.chartstyle+xml"/>
  <Override PartName="/xl/charts/colors4.xml" ContentType="application/vnd.ms-office.chartcolorstyle+xml"/>
  <Override PartName="/xl/charts/chartEx3.xml" ContentType="application/vnd.ms-office.chartex+xml"/>
  <Override PartName="/xl/charts/style5.xml" ContentType="application/vnd.ms-office.chartstyle+xml"/>
  <Override PartName="/xl/charts/colors5.xml" ContentType="application/vnd.ms-office.chartcolorstyle+xml"/>
  <Override PartName="/xl/charts/chartEx4.xml" ContentType="application/vnd.ms-office.chartex+xml"/>
  <Override PartName="/xl/charts/style6.xml" ContentType="application/vnd.ms-office.chartstyle+xml"/>
  <Override PartName="/xl/charts/colors6.xml" ContentType="application/vnd.ms-office.chartcolorstyle+xml"/>
  <Override PartName="/xl/charts/chartEx5.xml" ContentType="application/vnd.ms-office.chartex+xml"/>
  <Override PartName="/xl/charts/style7.xml" ContentType="application/vnd.ms-office.chartstyle+xml"/>
  <Override PartName="/xl/charts/colors7.xml" ContentType="application/vnd.ms-office.chartcolorstyle+xml"/>
  <Override PartName="/xl/charts/chartEx6.xml" ContentType="application/vnd.ms-office.chartex+xml"/>
  <Override PartName="/xl/charts/style8.xml" ContentType="application/vnd.ms-office.chartstyle+xml"/>
  <Override PartName="/xl/charts/colors8.xml" ContentType="application/vnd.ms-office.chartcolorstyle+xml"/>
  <Override PartName="/xl/charts/chartEx7.xml" ContentType="application/vnd.ms-office.chartex+xml"/>
  <Override PartName="/xl/charts/style9.xml" ContentType="application/vnd.ms-office.chartstyle+xml"/>
  <Override PartName="/xl/charts/colors9.xml" ContentType="application/vnd.ms-office.chartcolorstyle+xml"/>
  <Override PartName="/xl/charts/chartEx8.xml" ContentType="application/vnd.ms-office.chartex+xml"/>
  <Override PartName="/xl/charts/style10.xml" ContentType="application/vnd.ms-office.chartstyle+xml"/>
  <Override PartName="/xl/charts/colors10.xml" ContentType="application/vnd.ms-office.chartcolorstyle+xml"/>
  <Override PartName="/xl/drawings/drawing5.xml" ContentType="application/vnd.openxmlformats-officedocument.drawing+xml"/>
  <Override PartName="/xl/charts/chartEx9.xml" ContentType="application/vnd.ms-office.chartex+xml"/>
  <Override PartName="/xl/charts/style11.xml" ContentType="application/vnd.ms-office.chartstyle+xml"/>
  <Override PartName="/xl/charts/colors11.xml" ContentType="application/vnd.ms-office.chartcolorstyle+xml"/>
  <Override PartName="/xl/charts/chartEx10.xml" ContentType="application/vnd.ms-office.chartex+xml"/>
  <Override PartName="/xl/charts/style12.xml" ContentType="application/vnd.ms-office.chartstyle+xml"/>
  <Override PartName="/xl/charts/colors12.xml" ContentType="application/vnd.ms-office.chartcolorstyle+xml"/>
  <Override PartName="/xl/charts/chartEx11.xml" ContentType="application/vnd.ms-office.chartex+xml"/>
  <Override PartName="/xl/charts/style13.xml" ContentType="application/vnd.ms-office.chartstyle+xml"/>
  <Override PartName="/xl/charts/colors13.xml" ContentType="application/vnd.ms-office.chartcolorstyle+xml"/>
  <Override PartName="/xl/charts/chartEx12.xml" ContentType="application/vnd.ms-office.chartex+xml"/>
  <Override PartName="/xl/charts/style14.xml" ContentType="application/vnd.ms-office.chartstyle+xml"/>
  <Override PartName="/xl/charts/colors14.xml" ContentType="application/vnd.ms-office.chartcolorstyle+xml"/>
  <Override PartName="/xl/charts/chartEx13.xml" ContentType="application/vnd.ms-office.chartex+xml"/>
  <Override PartName="/xl/charts/style15.xml" ContentType="application/vnd.ms-office.chartstyle+xml"/>
  <Override PartName="/xl/charts/colors15.xml" ContentType="application/vnd.ms-office.chartcolorstyle+xml"/>
  <Override PartName="/xl/charts/chartEx14.xml" ContentType="application/vnd.ms-office.chartex+xml"/>
  <Override PartName="/xl/charts/style16.xml" ContentType="application/vnd.ms-office.chartstyle+xml"/>
  <Override PartName="/xl/charts/colors16.xml" ContentType="application/vnd.ms-office.chartcolorstyle+xml"/>
  <Override PartName="/xl/charts/chartEx15.xml" ContentType="application/vnd.ms-office.chartex+xml"/>
  <Override PartName="/xl/charts/style17.xml" ContentType="application/vnd.ms-office.chartstyle+xml"/>
  <Override PartName="/xl/charts/colors17.xml" ContentType="application/vnd.ms-office.chartcolorstyle+xml"/>
  <Override PartName="/xl/charts/chartEx16.xml" ContentType="application/vnd.ms-office.chartex+xml"/>
  <Override PartName="/xl/charts/style18.xml" ContentType="application/vnd.ms-office.chartstyle+xml"/>
  <Override PartName="/xl/charts/colors18.xml" ContentType="application/vnd.ms-office.chartcolorstyle+xml"/>
  <Override PartName="/xl/drawings/drawing6.xml" ContentType="application/vnd.openxmlformats-officedocument.drawing+xml"/>
  <Override PartName="/xl/charts/chartEx17.xml" ContentType="application/vnd.ms-office.chartex+xml"/>
  <Override PartName="/xl/charts/style19.xml" ContentType="application/vnd.ms-office.chartstyle+xml"/>
  <Override PartName="/xl/charts/colors19.xml" ContentType="application/vnd.ms-office.chartcolorstyle+xml"/>
  <Override PartName="/xl/charts/chartEx18.xml" ContentType="application/vnd.ms-office.chartex+xml"/>
  <Override PartName="/xl/charts/style20.xml" ContentType="application/vnd.ms-office.chartstyle+xml"/>
  <Override PartName="/xl/charts/colors20.xml" ContentType="application/vnd.ms-office.chartcolorstyle+xml"/>
  <Override PartName="/xl/charts/chartEx19.xml" ContentType="application/vnd.ms-office.chartex+xml"/>
  <Override PartName="/xl/charts/style21.xml" ContentType="application/vnd.ms-office.chartstyle+xml"/>
  <Override PartName="/xl/charts/colors21.xml" ContentType="application/vnd.ms-office.chartcolorstyle+xml"/>
  <Override PartName="/xl/charts/chartEx20.xml" ContentType="application/vnd.ms-office.chartex+xml"/>
  <Override PartName="/xl/charts/style22.xml" ContentType="application/vnd.ms-office.chartstyle+xml"/>
  <Override PartName="/xl/charts/colors22.xml" ContentType="application/vnd.ms-office.chartcolorstyle+xml"/>
  <Override PartName="/xl/charts/chartEx21.xml" ContentType="application/vnd.ms-office.chartex+xml"/>
  <Override PartName="/xl/charts/style23.xml" ContentType="application/vnd.ms-office.chartstyle+xml"/>
  <Override PartName="/xl/charts/colors23.xml" ContentType="application/vnd.ms-office.chartcolorstyle+xml"/>
  <Override PartName="/xl/charts/chartEx22.xml" ContentType="application/vnd.ms-office.chartex+xml"/>
  <Override PartName="/xl/charts/style24.xml" ContentType="application/vnd.ms-office.chartstyle+xml"/>
  <Override PartName="/xl/charts/colors24.xml" ContentType="application/vnd.ms-office.chartcolorstyle+xml"/>
  <Override PartName="/xl/charts/chartEx23.xml" ContentType="application/vnd.ms-office.chartex+xml"/>
  <Override PartName="/xl/charts/style25.xml" ContentType="application/vnd.ms-office.chartstyle+xml"/>
  <Override PartName="/xl/charts/colors25.xml" ContentType="application/vnd.ms-office.chartcolorstyle+xml"/>
  <Override PartName="/xl/charts/chartEx24.xml" ContentType="application/vnd.ms-office.chartex+xml"/>
  <Override PartName="/xl/charts/style26.xml" ContentType="application/vnd.ms-office.chartstyle+xml"/>
  <Override PartName="/xl/charts/colors26.xml" ContentType="application/vnd.ms-office.chartcolorstyle+xml"/>
  <Override PartName="/xl/drawings/drawing7.xml" ContentType="application/vnd.openxmlformats-officedocument.drawing+xml"/>
  <Override PartName="/xl/charts/chartEx25.xml" ContentType="application/vnd.ms-office.chartex+xml"/>
  <Override PartName="/xl/charts/style27.xml" ContentType="application/vnd.ms-office.chartstyle+xml"/>
  <Override PartName="/xl/charts/colors27.xml" ContentType="application/vnd.ms-office.chartcolorstyle+xml"/>
  <Override PartName="/xl/charts/chartEx26.xml" ContentType="application/vnd.ms-office.chartex+xml"/>
  <Override PartName="/xl/charts/style28.xml" ContentType="application/vnd.ms-office.chartstyle+xml"/>
  <Override PartName="/xl/charts/colors28.xml" ContentType="application/vnd.ms-office.chartcolorstyle+xml"/>
  <Override PartName="/xl/charts/chartEx27.xml" ContentType="application/vnd.ms-office.chartex+xml"/>
  <Override PartName="/xl/charts/style29.xml" ContentType="application/vnd.ms-office.chartstyle+xml"/>
  <Override PartName="/xl/charts/colors29.xml" ContentType="application/vnd.ms-office.chartcolorstyle+xml"/>
  <Override PartName="/xl/charts/chartEx28.xml" ContentType="application/vnd.ms-office.chartex+xml"/>
  <Override PartName="/xl/charts/style30.xml" ContentType="application/vnd.ms-office.chartstyle+xml"/>
  <Override PartName="/xl/charts/colors30.xml" ContentType="application/vnd.ms-office.chartcolorstyle+xml"/>
  <Override PartName="/xl/drawings/drawing8.xml" ContentType="application/vnd.openxmlformats-officedocument.drawing+xml"/>
  <Override PartName="/xl/charts/chart3.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9.xml" ContentType="application/vnd.openxmlformats-officedocument.drawingml.chartshapes+xml"/>
  <Override PartName="/xl/charts/chart4.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10.xml" ContentType="application/vnd.openxmlformats-officedocument.drawingml.chartshapes+xml"/>
  <Override PartName="/xl/charts/chart5.xml" ContentType="application/vnd.openxmlformats-officedocument.drawingml.chart+xml"/>
  <Override PartName="/xl/charts/style33.xml" ContentType="application/vnd.ms-office.chartstyle+xml"/>
  <Override PartName="/xl/charts/colors33.xml" ContentType="application/vnd.ms-office.chartcolorstyle+xml"/>
  <Override PartName="/xl/charts/chart6.xml" ContentType="application/vnd.openxmlformats-officedocument.drawingml.chart+xml"/>
  <Override PartName="/xl/charts/style34.xml" ContentType="application/vnd.ms-office.chartstyle+xml"/>
  <Override PartName="/xl/charts/colors34.xml" ContentType="application/vnd.ms-office.chartcolorstyle+xml"/>
  <Override PartName="/xl/charts/chart7.xml" ContentType="application/vnd.openxmlformats-officedocument.drawingml.chart+xml"/>
  <Override PartName="/xl/charts/style35.xml" ContentType="application/vnd.ms-office.chartstyle+xml"/>
  <Override PartName="/xl/charts/colors35.xml" ContentType="application/vnd.ms-office.chartcolorstyle+xml"/>
  <Override PartName="/xl/charts/chart8.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37.xml" ContentType="application/vnd.ms-office.chartstyle+xml"/>
  <Override PartName="/xl/charts/colors37.xml" ContentType="application/vnd.ms-office.chartcolorstyle+xml"/>
  <Override PartName="/xl/drawings/drawing12.xml" ContentType="application/vnd.openxmlformats-officedocument.drawingml.chartshapes+xml"/>
  <Override PartName="/xl/charts/chart10.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13.xml" ContentType="application/vnd.openxmlformats-officedocument.drawingml.chartshapes+xml"/>
  <Override PartName="/xl/charts/chart11.xml" ContentType="application/vnd.openxmlformats-officedocument.drawingml.chart+xml"/>
  <Override PartName="/xl/charts/style39.xml" ContentType="application/vnd.ms-office.chartstyle+xml"/>
  <Override PartName="/xl/charts/colors39.xml" ContentType="application/vnd.ms-office.chartcolorstyle+xml"/>
  <Override PartName="/xl/charts/chart12.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13.xml" ContentType="application/vnd.openxmlformats-officedocument.drawingml.chart+xml"/>
  <Override PartName="/xl/charts/style41.xml" ContentType="application/vnd.ms-office.chartstyle+xml"/>
  <Override PartName="/xl/charts/colors41.xml" ContentType="application/vnd.ms-office.chartcolorstyle+xml"/>
  <Override PartName="/xl/drawings/drawing18.xml" ContentType="application/vnd.openxmlformats-officedocument.drawingml.chartshapes+xml"/>
  <Override PartName="/xl/charts/chart14.xml" ContentType="application/vnd.openxmlformats-officedocument.drawingml.chart+xml"/>
  <Override PartName="/xl/charts/style42.xml" ContentType="application/vnd.ms-office.chartstyle+xml"/>
  <Override PartName="/xl/charts/colors42.xml" ContentType="application/vnd.ms-office.chartcolorstyle+xml"/>
  <Override PartName="/xl/drawings/drawing19.xml" ContentType="application/vnd.openxmlformats-officedocument.drawingml.chartshapes+xml"/>
  <Override PartName="/xl/charts/chart15.xml" ContentType="application/vnd.openxmlformats-officedocument.drawingml.chart+xml"/>
  <Override PartName="/xl/charts/style43.xml" ContentType="application/vnd.ms-office.chartstyle+xml"/>
  <Override PartName="/xl/charts/colors43.xml" ContentType="application/vnd.ms-office.chartcolorstyle+xml"/>
  <Override PartName="/xl/charts/chart16.xml" ContentType="application/vnd.openxmlformats-officedocument.drawingml.chart+xml"/>
  <Override PartName="/xl/charts/style44.xml" ContentType="application/vnd.ms-office.chartstyle+xml"/>
  <Override PartName="/xl/charts/colors44.xml" ContentType="application/vnd.ms-office.chartcolorstyle+xml"/>
  <Override PartName="/xl/drawings/drawing20.xml" ContentType="application/vnd.openxmlformats-officedocument.drawing+xml"/>
  <Override PartName="/xl/charts/chart17.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1.xml" ContentType="application/vnd.openxmlformats-officedocument.drawingml.chartshapes+xml"/>
  <Override PartName="/xl/charts/chart18.xml" ContentType="application/vnd.openxmlformats-officedocument.drawingml.chart+xml"/>
  <Override PartName="/xl/charts/style46.xml" ContentType="application/vnd.ms-office.chartstyle+xml"/>
  <Override PartName="/xl/charts/colors46.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9.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4.xml" ContentType="application/vnd.openxmlformats-officedocument.drawingml.chartshapes+xml"/>
  <Override PartName="/xl/charts/chart20.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21.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27.xml" ContentType="application/vnd.openxmlformats-officedocument.drawingml.chartshapes+xml"/>
  <Override PartName="/xl/charts/chart22.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28.xml" ContentType="application/vnd.openxmlformats-officedocument.drawingml.chartshape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23.xml" ContentType="application/vnd.openxmlformats-officedocument.drawingml.chart+xml"/>
  <Override PartName="/xl/charts/style51.xml" ContentType="application/vnd.ms-office.chartstyle+xml"/>
  <Override PartName="/xl/charts/colors51.xml" ContentType="application/vnd.ms-office.chartcolorstyle+xml"/>
  <Override PartName="/xl/charts/chart24.xml" ContentType="application/vnd.openxmlformats-officedocument.drawingml.chart+xml"/>
  <Override PartName="/xl/charts/style52.xml" ContentType="application/vnd.ms-office.chartstyle+xml"/>
  <Override PartName="/xl/charts/colors52.xml" ContentType="application/vnd.ms-office.chartcolorstyle+xml"/>
  <Override PartName="/xl/charts/chart25.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2.xml" ContentType="application/vnd.openxmlformats-officedocument.drawing+xml"/>
  <Override PartName="/xl/charts/chart26.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3.xml" ContentType="application/vnd.openxmlformats-officedocument.drawingml.chartshapes+xml"/>
  <Override PartName="/xl/charts/chart27.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4.xml" ContentType="application/vnd.openxmlformats-officedocument.drawingml.chartshapes+xml"/>
  <Override PartName="/xl/charts/chart28.xml" ContentType="application/vnd.openxmlformats-officedocument.drawingml.chart+xml"/>
  <Override PartName="/xl/charts/style56.xml" ContentType="application/vnd.ms-office.chartstyle+xml"/>
  <Override PartName="/xl/charts/colors56.xml" ContentType="application/vnd.ms-office.chartcolorstyle+xml"/>
  <Override PartName="/xl/charts/chart29.xml" ContentType="application/vnd.openxmlformats-officedocument.drawingml.chart+xml"/>
  <Override PartName="/xl/charts/style57.xml" ContentType="application/vnd.ms-office.chartstyle+xml"/>
  <Override PartName="/xl/charts/colors57.xml" ContentType="application/vnd.ms-office.chartcolorstyle+xml"/>
  <Override PartName="/xl/charts/chart30.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5.xml" ContentType="application/vnd.openxmlformats-officedocument.drawing+xml"/>
  <Override PartName="/xl/charts/chart31.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3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updateLinks="never" codeName="ThisWorkbook"/>
  <mc:AlternateContent xmlns:mc="http://schemas.openxmlformats.org/markup-compatibility/2006">
    <mc:Choice Requires="x15">
      <x15ac:absPath xmlns:x15ac="http://schemas.microsoft.com/office/spreadsheetml/2010/11/ac" url="C:\Users\tja8082\Desktop\Desktop\EM&amp;V MEEIA 2\PY 2019\"/>
    </mc:Choice>
  </mc:AlternateContent>
  <xr:revisionPtr revIDLastSave="0" documentId="8_{8DF9C18B-1A25-49C5-938B-A737A51C64C3}" xr6:coauthVersionLast="45" xr6:coauthVersionMax="45" xr10:uidLastSave="{00000000-0000-0000-0000-000000000000}"/>
  <bookViews>
    <workbookView xWindow="-108" yWindow="-108" windowWidth="23256" windowHeight="12576" tabRatio="823" firstSheet="2" activeTab="2" xr2:uid="{00000000-000D-0000-FFFF-FFFF00000000}"/>
  </bookViews>
  <sheets>
    <sheet name="Extension Budget - Savings" sheetId="72" state="hidden" r:id="rId1"/>
    <sheet name="MEEIA Targets" sheetId="47" state="hidden" r:id="rId2"/>
    <sheet name="Cover" sheetId="7" r:id="rId3"/>
    <sheet name="TOC" sheetId="8" r:id="rId4"/>
    <sheet name="Program to Date Sector Results" sheetId="69" state="hidden" r:id="rId5"/>
    <sheet name="Year-over-Year" sheetId="73" state="hidden" r:id="rId6"/>
    <sheet name="Overall Results PY 2019" sheetId="71" r:id="rId7"/>
    <sheet name="Overall Results PY 2018" sheetId="31" r:id="rId8"/>
    <sheet name="Overall Results PY 2017" sheetId="70" r:id="rId9"/>
    <sheet name="Overall Results PY 2016" sheetId="65" r:id="rId10"/>
    <sheet name="Business EER - Standard" sheetId="50" r:id="rId11"/>
    <sheet name="Business EER - Custom" sheetId="63" r:id="rId12"/>
    <sheet name="Block Bidding" sheetId="66" r:id="rId13"/>
    <sheet name="Business EER - SEM" sheetId="67" r:id="rId14"/>
    <sheet name="Small Bus. Lighting" sheetId="74" r:id="rId15"/>
    <sheet name="Whole House Efficiency" sheetId="56" r:id="rId16"/>
    <sheet name="Income-Eligible Multi-Family" sheetId="54" r:id="rId17"/>
    <sheet name="Home Lighting Rebate" sheetId="48" r:id="rId18"/>
    <sheet name="HER" sheetId="57" r:id="rId19"/>
    <sheet name="IEHER" sheetId="62" r:id="rId20"/>
    <sheet name="OEA" sheetId="64" r:id="rId21"/>
    <sheet name="Res Programmable Thermostat" sheetId="59" r:id="rId22"/>
    <sheet name="Bus Programmable Thermostat" sheetId="60" r:id="rId23"/>
    <sheet name="Demand Response Incentive" sheetId="68" r:id="rId24"/>
  </sheets>
  <definedNames>
    <definedName name="_xlnm._FilterDatabase" localSheetId="10" hidden="1">'Business EER - Standard'!#REF!</definedName>
    <definedName name="_xlchart.v1.0" hidden="1">'Overall Results PY 2019'!$L$64:$L$78</definedName>
    <definedName name="_xlchart.v1.1" hidden="1">'Overall Results PY 2019'!$O$64:$O$78</definedName>
    <definedName name="_xlchart.v1.10" hidden="1">'Overall Results PY 2019'!$M$12:$M$23</definedName>
    <definedName name="_xlchart.v1.11" hidden="1">'Overall Results PY 2019'!$P$12:$P$23</definedName>
    <definedName name="_xlchart.v1.12" hidden="1">'Overall Results PY 2019'!$M$12:$M$23</definedName>
    <definedName name="_xlchart.v1.13" hidden="1">'Overall Results PY 2019'!$R$12:$R$23</definedName>
    <definedName name="_xlchart.v1.14" hidden="1">'Overall Results PY 2019'!$M$39:$M$51</definedName>
    <definedName name="_xlchart.v1.15" hidden="1">'Overall Results PY 2019'!$P$39:$P$51</definedName>
    <definedName name="_xlchart.v1.16" hidden="1">'Overall Results PY 2018'!$M$39:$M$51</definedName>
    <definedName name="_xlchart.v1.17" hidden="1">'Overall Results PY 2018'!$P$39:$P$51</definedName>
    <definedName name="_xlchart.v1.18" hidden="1">('Overall Results PY 2018'!$L$64:$L$68,'Overall Results PY 2018'!$L$70:$L$72,'Overall Results PY 2018'!$L$74:$L$77)</definedName>
    <definedName name="_xlchart.v1.19" hidden="1">('Overall Results PY 2018'!$M$64:$M$68,'Overall Results PY 2018'!$M$70:$M$72,'Overall Results PY 2018'!$M$74:$M$77)</definedName>
    <definedName name="_xlchart.v1.2" hidden="1">'Overall Results PY 2019'!$L$64:$L$78</definedName>
    <definedName name="_xlchart.v1.20" hidden="1">'Overall Results PY 2018'!$M$12:$M$23</definedName>
    <definedName name="_xlchart.v1.21" hidden="1">'Overall Results PY 2018'!$R$12:$R$23</definedName>
    <definedName name="_xlchart.v1.22" hidden="1">'Overall Results PY 2018'!$M$39:$M$51</definedName>
    <definedName name="_xlchart.v1.23" hidden="1">'Overall Results PY 2018'!$R$39:$R$51</definedName>
    <definedName name="_xlchart.v1.24" hidden="1">'Overall Results PY 2018'!$L$64:$L$78</definedName>
    <definedName name="_xlchart.v1.25" hidden="1">'Overall Results PY 2018'!$O$64:$O$78</definedName>
    <definedName name="_xlchart.v1.26" hidden="1">'Overall Results PY 2018'!$L$64:$L$78</definedName>
    <definedName name="_xlchart.v1.27" hidden="1">'Overall Results PY 2018'!$P$64:$P$78</definedName>
    <definedName name="_xlchart.v1.28" hidden="1">'Overall Results PY 2018'!$L$64:$L$78</definedName>
    <definedName name="_xlchart.v1.29" hidden="1">'Overall Results PY 2018'!$N$64:$N$78</definedName>
    <definedName name="_xlchart.v1.3" hidden="1">'Overall Results PY 2019'!$N$64:$N$78</definedName>
    <definedName name="_xlchart.v1.30" hidden="1">'Overall Results PY 2018'!$M$12:$M$23</definedName>
    <definedName name="_xlchart.v1.31" hidden="1">'Overall Results PY 2018'!$P$12:$P$23</definedName>
    <definedName name="_xlchart.v1.32" hidden="1">'Overall Results PY 2017'!$M$12:$M$23</definedName>
    <definedName name="_xlchart.v1.33" hidden="1">'Overall Results PY 2017'!$P$12:$P$23</definedName>
    <definedName name="_xlchart.v1.34" hidden="1">'Overall Results PY 2017'!$M$12:$M$23</definedName>
    <definedName name="_xlchart.v1.35" hidden="1">'Overall Results PY 2017'!$R$12:$R$23</definedName>
    <definedName name="_xlchart.v1.36" hidden="1">'Overall Results PY 2017'!$M$39:$M$51</definedName>
    <definedName name="_xlchart.v1.37" hidden="1">'Overall Results PY 2017'!$P$39:$P$51</definedName>
    <definedName name="_xlchart.v1.38" hidden="1">'Overall Results PY 2017'!$M$39:$M$51</definedName>
    <definedName name="_xlchart.v1.39" hidden="1">'Overall Results PY 2017'!$R$39:$R$51</definedName>
    <definedName name="_xlchart.v1.4" hidden="1">'Overall Results PY 2019'!$M$39:$M$51</definedName>
    <definedName name="_xlchart.v1.40" hidden="1">'Overall Results PY 2017'!$L$64:$L$78</definedName>
    <definedName name="_xlchart.v1.41" hidden="1">'Overall Results PY 2017'!$P$64:$P$78</definedName>
    <definedName name="_xlchart.v1.42" hidden="1">'Overall Results PY 2017'!$L$64:$L$78</definedName>
    <definedName name="_xlchart.v1.43" hidden="1">'Overall Results PY 2017'!$N$64:$N$78</definedName>
    <definedName name="_xlchart.v1.44" hidden="1">('Overall Results PY 2017'!$L$64:$L$68,'Overall Results PY 2017'!$L$70:$L$72,'Overall Results PY 2017'!$L$74:$L$77)</definedName>
    <definedName name="_xlchart.v1.45" hidden="1">('Overall Results PY 2017'!$M$64:$M$68,'Overall Results PY 2017'!$M$70:$M$72,'Overall Results PY 2017'!$M$74:$M$77)</definedName>
    <definedName name="_xlchart.v1.46" hidden="1">'Overall Results PY 2017'!$L$64:$L$78</definedName>
    <definedName name="_xlchart.v1.47" hidden="1">'Overall Results PY 2017'!$O$64:$O$78</definedName>
    <definedName name="_xlchart.v1.48" hidden="1">'Overall Results PY 2016'!$M$11:$M$20</definedName>
    <definedName name="_xlchart.v1.49" hidden="1">'Overall Results PY 2016'!$P$11:$P$20</definedName>
    <definedName name="_xlchart.v1.5" hidden="1">'Overall Results PY 2019'!$R$39:$R$51</definedName>
    <definedName name="_xlchart.v1.50" hidden="1">'Overall Results PY 2016'!$M$11:$M$20</definedName>
    <definedName name="_xlchart.v1.51" hidden="1">'Overall Results PY 2016'!$R$11:$R$20</definedName>
    <definedName name="_xlchart.v1.52" hidden="1">'Overall Results PY 2016'!$M$34:$M$44</definedName>
    <definedName name="_xlchart.v1.53" hidden="1">'Overall Results PY 2016'!$P$34:$P$44</definedName>
    <definedName name="_xlchart.v1.54" hidden="1">'Overall Results PY 2016'!$M$34:$M$44</definedName>
    <definedName name="_xlchart.v1.55" hidden="1">'Overall Results PY 2016'!$R$34:$R$44</definedName>
    <definedName name="_xlchart.v1.6" hidden="1">'Overall Results PY 2019'!$L$64:$L$68,'Overall Results PY 2019'!$L$70:$L$72,'Overall Results PY 2019'!$L$74:$L$77</definedName>
    <definedName name="_xlchart.v1.7" hidden="1">'Overall Results PY 2019'!$M$64:$M$68,'Overall Results PY 2019'!$M$70:$M$72,'Overall Results PY 2019'!$M$74:$M$77</definedName>
    <definedName name="_xlchart.v1.8" hidden="1">'Overall Results PY 2019'!$L$64:$L$78</definedName>
    <definedName name="_xlchart.v1.9" hidden="1">'Overall Results PY 2019'!$P$64:$P$78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393" i="71" l="1"/>
  <c r="H340" i="71"/>
  <c r="G340" i="71"/>
  <c r="D340" i="71"/>
  <c r="C340" i="71"/>
  <c r="E123" i="71" l="1"/>
  <c r="C123" i="71"/>
  <c r="B123" i="71"/>
  <c r="A1" i="65" l="1"/>
  <c r="F42" i="71" l="1"/>
  <c r="F16" i="71"/>
  <c r="A1" i="74"/>
  <c r="E116" i="71" l="1"/>
  <c r="G391" i="71" l="1"/>
  <c r="G392" i="71"/>
  <c r="G394" i="71"/>
  <c r="G395" i="71"/>
  <c r="G396" i="71"/>
  <c r="G397" i="71"/>
  <c r="G398" i="71"/>
  <c r="G399" i="71"/>
  <c r="G400" i="71"/>
  <c r="G401" i="71"/>
  <c r="G402" i="71"/>
  <c r="G403" i="71"/>
  <c r="G404" i="71"/>
  <c r="G390" i="71"/>
  <c r="D391" i="71"/>
  <c r="D392" i="71"/>
  <c r="D393" i="71"/>
  <c r="D394" i="71"/>
  <c r="D395" i="71"/>
  <c r="D396" i="71"/>
  <c r="D397" i="71"/>
  <c r="D398" i="71"/>
  <c r="D399" i="71"/>
  <c r="D400" i="71"/>
  <c r="D401" i="71"/>
  <c r="D402" i="71"/>
  <c r="D403" i="71"/>
  <c r="D404" i="71"/>
  <c r="D390" i="71"/>
  <c r="C391" i="71"/>
  <c r="C392" i="71"/>
  <c r="C393" i="71"/>
  <c r="C394" i="71"/>
  <c r="C395" i="71"/>
  <c r="C396" i="71"/>
  <c r="C397" i="71"/>
  <c r="C398" i="71"/>
  <c r="C399" i="71"/>
  <c r="C400" i="71"/>
  <c r="C401" i="71"/>
  <c r="C402" i="71"/>
  <c r="C403" i="71"/>
  <c r="C404" i="71"/>
  <c r="C390" i="71"/>
  <c r="H361" i="71" l="1"/>
  <c r="G361" i="71"/>
  <c r="D361" i="71"/>
  <c r="C361" i="71"/>
  <c r="F360" i="71"/>
  <c r="I360" i="71" s="1"/>
  <c r="F359" i="71"/>
  <c r="I359" i="71" s="1"/>
  <c r="F358" i="71"/>
  <c r="I358" i="71" s="1"/>
  <c r="F357" i="71"/>
  <c r="I357" i="71" s="1"/>
  <c r="F356" i="71"/>
  <c r="I356" i="71" s="1"/>
  <c r="F355" i="71"/>
  <c r="I355" i="71" s="1"/>
  <c r="F354" i="71"/>
  <c r="I354" i="71" s="1"/>
  <c r="F353" i="71"/>
  <c r="I353" i="71" s="1"/>
  <c r="F352" i="71"/>
  <c r="I352" i="71" s="1"/>
  <c r="F351" i="71"/>
  <c r="I351" i="71" s="1"/>
  <c r="F350" i="71"/>
  <c r="I350" i="71" s="1"/>
  <c r="F349" i="71"/>
  <c r="I349" i="71" s="1"/>
  <c r="F348" i="71"/>
  <c r="I348" i="71" s="1"/>
  <c r="F347" i="71"/>
  <c r="I347" i="71" s="1"/>
  <c r="F346" i="71"/>
  <c r="I346" i="71" s="1"/>
  <c r="F361" i="71" l="1"/>
  <c r="I361" i="71" s="1"/>
  <c r="D28" i="63" l="1"/>
  <c r="G58" i="70" l="1"/>
  <c r="K53" i="73" l="1"/>
  <c r="K52" i="73"/>
  <c r="K51" i="73"/>
  <c r="K47" i="73"/>
  <c r="K46" i="73"/>
  <c r="K44" i="73"/>
  <c r="K43" i="73"/>
  <c r="K42" i="73"/>
  <c r="K40" i="73"/>
  <c r="K39" i="73"/>
  <c r="K38" i="73"/>
  <c r="K37" i="73"/>
  <c r="K36" i="73"/>
  <c r="J53" i="73"/>
  <c r="J52" i="73"/>
  <c r="J51" i="73"/>
  <c r="J47" i="73"/>
  <c r="J46" i="73"/>
  <c r="J45" i="73" s="1"/>
  <c r="J44" i="73"/>
  <c r="J43" i="73"/>
  <c r="J42" i="73"/>
  <c r="J40" i="73"/>
  <c r="J39" i="73"/>
  <c r="J38" i="73"/>
  <c r="J37" i="73"/>
  <c r="J36" i="73"/>
  <c r="I53" i="73"/>
  <c r="I52" i="73"/>
  <c r="I51" i="73"/>
  <c r="I47" i="73"/>
  <c r="I46" i="73"/>
  <c r="I45" i="73" s="1"/>
  <c r="T37" i="73" s="1"/>
  <c r="I44" i="73"/>
  <c r="I43" i="73"/>
  <c r="I42" i="73"/>
  <c r="I40" i="73"/>
  <c r="I39" i="73"/>
  <c r="I38" i="73"/>
  <c r="I37" i="73"/>
  <c r="I36" i="73"/>
  <c r="F53" i="73"/>
  <c r="F52" i="73"/>
  <c r="F51" i="73"/>
  <c r="F47" i="73"/>
  <c r="F46" i="73"/>
  <c r="F44" i="73"/>
  <c r="F43" i="73"/>
  <c r="F42" i="73"/>
  <c r="F40" i="73"/>
  <c r="F39" i="73"/>
  <c r="F38" i="73"/>
  <c r="F37" i="73"/>
  <c r="F36" i="73"/>
  <c r="E40" i="73"/>
  <c r="E39" i="73"/>
  <c r="E38" i="73"/>
  <c r="E37" i="73"/>
  <c r="E36" i="73"/>
  <c r="E44" i="73"/>
  <c r="E43" i="73"/>
  <c r="E42" i="73"/>
  <c r="E53" i="73"/>
  <c r="E52" i="73"/>
  <c r="E51" i="73"/>
  <c r="E47" i="73"/>
  <c r="E46" i="73"/>
  <c r="D53" i="73"/>
  <c r="D52" i="73"/>
  <c r="D51" i="73"/>
  <c r="D47" i="73"/>
  <c r="D46" i="73"/>
  <c r="D44" i="73"/>
  <c r="D43" i="73"/>
  <c r="D42" i="73"/>
  <c r="D40" i="73"/>
  <c r="D39" i="73"/>
  <c r="D38" i="73"/>
  <c r="D37" i="73"/>
  <c r="D36" i="73"/>
  <c r="L14" i="73"/>
  <c r="L13" i="73"/>
  <c r="K26" i="73"/>
  <c r="K25" i="73"/>
  <c r="K21" i="73"/>
  <c r="K20" i="73"/>
  <c r="K18" i="73"/>
  <c r="K17" i="73"/>
  <c r="K16" i="73"/>
  <c r="K14" i="73"/>
  <c r="K13" i="73"/>
  <c r="K12" i="73"/>
  <c r="K11" i="73"/>
  <c r="K10" i="73"/>
  <c r="J26" i="73"/>
  <c r="J25" i="73"/>
  <c r="J21" i="73"/>
  <c r="J20" i="73"/>
  <c r="J18" i="73"/>
  <c r="J17" i="73"/>
  <c r="J16" i="73"/>
  <c r="J14" i="73"/>
  <c r="J13" i="73"/>
  <c r="J12" i="73"/>
  <c r="J11" i="73"/>
  <c r="J10" i="73"/>
  <c r="I26" i="73"/>
  <c r="I25" i="73"/>
  <c r="I21" i="73"/>
  <c r="I20" i="73"/>
  <c r="I18" i="73"/>
  <c r="I17" i="73"/>
  <c r="I16" i="73"/>
  <c r="I14" i="73"/>
  <c r="I13" i="73"/>
  <c r="I12" i="73"/>
  <c r="I11" i="73"/>
  <c r="I10" i="73"/>
  <c r="F26" i="73"/>
  <c r="F25" i="73"/>
  <c r="F21" i="73"/>
  <c r="F20" i="73"/>
  <c r="F18" i="73"/>
  <c r="F17" i="73"/>
  <c r="F16" i="73"/>
  <c r="F14" i="73"/>
  <c r="F13" i="73"/>
  <c r="F12" i="73"/>
  <c r="F11" i="73"/>
  <c r="F10" i="73"/>
  <c r="E26" i="73"/>
  <c r="E25" i="73"/>
  <c r="E21" i="73"/>
  <c r="E19" i="73" s="1"/>
  <c r="E20" i="73"/>
  <c r="D20" i="73"/>
  <c r="D18" i="73"/>
  <c r="D17" i="73"/>
  <c r="D16" i="73"/>
  <c r="C20" i="73"/>
  <c r="C46" i="73" s="1"/>
  <c r="E18" i="73"/>
  <c r="E17" i="73"/>
  <c r="E16" i="73"/>
  <c r="E14" i="73"/>
  <c r="E13" i="73"/>
  <c r="E12" i="73"/>
  <c r="E11" i="73"/>
  <c r="E10" i="73"/>
  <c r="D26" i="73"/>
  <c r="D25" i="73"/>
  <c r="D21" i="73"/>
  <c r="D14" i="73"/>
  <c r="D12" i="73"/>
  <c r="D11" i="73"/>
  <c r="D10" i="73"/>
  <c r="E13" i="48"/>
  <c r="F15" i="47"/>
  <c r="E10" i="62" s="1"/>
  <c r="F22" i="71" s="1"/>
  <c r="E12" i="48"/>
  <c r="F20" i="71" s="1"/>
  <c r="K19" i="73" l="1"/>
  <c r="D41" i="73"/>
  <c r="P36" i="73" s="1"/>
  <c r="D15" i="73"/>
  <c r="P10" i="73" s="1"/>
  <c r="I41" i="73"/>
  <c r="T36" i="73" s="1"/>
  <c r="M13" i="73"/>
  <c r="M14" i="73"/>
  <c r="I15" i="73"/>
  <c r="T10" i="73" s="1"/>
  <c r="F45" i="73"/>
  <c r="R37" i="73" s="1"/>
  <c r="F50" i="73"/>
  <c r="R38" i="73" s="1"/>
  <c r="D45" i="73"/>
  <c r="P37" i="73" s="1"/>
  <c r="K45" i="73"/>
  <c r="V37" i="73" s="1"/>
  <c r="K24" i="73"/>
  <c r="V12" i="73" s="1"/>
  <c r="K50" i="73"/>
  <c r="V38" i="73" s="1"/>
  <c r="K41" i="73"/>
  <c r="V36" i="73" s="1"/>
  <c r="J50" i="73"/>
  <c r="U38" i="73" s="1"/>
  <c r="U37" i="73"/>
  <c r="I50" i="73"/>
  <c r="T38" i="73" s="1"/>
  <c r="I35" i="73"/>
  <c r="T35" i="73" s="1"/>
  <c r="F41" i="73"/>
  <c r="R36" i="73" s="1"/>
  <c r="E50" i="73"/>
  <c r="Q38" i="73" s="1"/>
  <c r="E45" i="73"/>
  <c r="Q37" i="73" s="1"/>
  <c r="E41" i="73"/>
  <c r="Q36" i="73" s="1"/>
  <c r="D50" i="73"/>
  <c r="P38" i="73" s="1"/>
  <c r="D19" i="73"/>
  <c r="P11" i="73" s="1"/>
  <c r="J41" i="73"/>
  <c r="U36" i="73" s="1"/>
  <c r="K35" i="73"/>
  <c r="J24" i="73"/>
  <c r="U12" i="73" s="1"/>
  <c r="F19" i="73"/>
  <c r="R11" i="73" s="1"/>
  <c r="J19" i="73"/>
  <c r="U11" i="73" s="1"/>
  <c r="I19" i="73"/>
  <c r="T11" i="73" s="1"/>
  <c r="F15" i="73"/>
  <c r="R10" i="73" s="1"/>
  <c r="Q11" i="73"/>
  <c r="E15" i="73"/>
  <c r="Q10" i="73" s="1"/>
  <c r="K15" i="73"/>
  <c r="V10" i="73" s="1"/>
  <c r="F24" i="73"/>
  <c r="R12" i="73" s="1"/>
  <c r="D35" i="73"/>
  <c r="F9" i="73"/>
  <c r="R9" i="73" s="1"/>
  <c r="E35" i="73"/>
  <c r="F35" i="73"/>
  <c r="K9" i="73"/>
  <c r="K28" i="73" s="1"/>
  <c r="K64" i="73" s="1"/>
  <c r="J15" i="73"/>
  <c r="U10" i="73" s="1"/>
  <c r="I24" i="73"/>
  <c r="T12" i="73" s="1"/>
  <c r="J35" i="73"/>
  <c r="V11" i="73"/>
  <c r="I9" i="73"/>
  <c r="T9" i="73" s="1"/>
  <c r="J9" i="73"/>
  <c r="U9" i="73" s="1"/>
  <c r="E24" i="73"/>
  <c r="Q12" i="73" s="1"/>
  <c r="E9" i="73"/>
  <c r="D24" i="73"/>
  <c r="P12" i="73" s="1"/>
  <c r="D9" i="73"/>
  <c r="E89" i="63"/>
  <c r="E88" i="63"/>
  <c r="C70" i="63"/>
  <c r="B70" i="63"/>
  <c r="E57" i="63"/>
  <c r="D57" i="63"/>
  <c r="C57" i="63"/>
  <c r="B57" i="63"/>
  <c r="F42" i="63"/>
  <c r="E42" i="63"/>
  <c r="C42" i="63"/>
  <c r="B42" i="63"/>
  <c r="G194" i="63"/>
  <c r="D70" i="63" l="1"/>
  <c r="K54" i="73"/>
  <c r="K93" i="73" s="1"/>
  <c r="V35" i="73"/>
  <c r="V39" i="73" s="1"/>
  <c r="AD35" i="73" s="1"/>
  <c r="J54" i="73"/>
  <c r="J99" i="73" s="1"/>
  <c r="U35" i="73"/>
  <c r="U39" i="73" s="1"/>
  <c r="AC35" i="73" s="1"/>
  <c r="I54" i="73"/>
  <c r="I95" i="73" s="1"/>
  <c r="I94" i="73" s="1"/>
  <c r="F54" i="73"/>
  <c r="F88" i="73" s="1"/>
  <c r="E54" i="73"/>
  <c r="E101" i="73" s="1"/>
  <c r="D54" i="73"/>
  <c r="D87" i="73" s="1"/>
  <c r="P35" i="73"/>
  <c r="P39" i="73" s="1"/>
  <c r="X35" i="73" s="1"/>
  <c r="R35" i="73"/>
  <c r="E28" i="73"/>
  <c r="E61" i="73" s="1"/>
  <c r="Q35" i="73"/>
  <c r="Q39" i="73" s="1"/>
  <c r="Y35" i="73" s="1"/>
  <c r="I28" i="73"/>
  <c r="I63" i="73" s="1"/>
  <c r="J28" i="73"/>
  <c r="J63" i="73" s="1"/>
  <c r="V9" i="73"/>
  <c r="V13" i="73" s="1"/>
  <c r="AD9" i="73" s="1"/>
  <c r="K69" i="73"/>
  <c r="K61" i="73"/>
  <c r="K62" i="73"/>
  <c r="K75" i="73"/>
  <c r="K63" i="73"/>
  <c r="K71" i="73"/>
  <c r="K70" i="73" s="1"/>
  <c r="K76" i="73"/>
  <c r="K65" i="73"/>
  <c r="K68" i="73"/>
  <c r="K67" i="73"/>
  <c r="Q9" i="73"/>
  <c r="Q13" i="73" s="1"/>
  <c r="Y9" i="73" s="1"/>
  <c r="D28" i="73"/>
  <c r="D75" i="73" s="1"/>
  <c r="P9" i="73"/>
  <c r="P13" i="73" s="1"/>
  <c r="X9" i="73" s="1"/>
  <c r="T13" i="73"/>
  <c r="AB9" i="73" s="1"/>
  <c r="R39" i="73"/>
  <c r="Z35" i="73" s="1"/>
  <c r="R13" i="73"/>
  <c r="Z9" i="73" s="1"/>
  <c r="U13" i="73"/>
  <c r="AC9" i="73" s="1"/>
  <c r="F28" i="73"/>
  <c r="T39" i="73"/>
  <c r="AB35" i="73" s="1"/>
  <c r="C21" i="63"/>
  <c r="B21" i="63"/>
  <c r="C20" i="63"/>
  <c r="B20" i="63"/>
  <c r="K86" i="73" l="1"/>
  <c r="K99" i="73"/>
  <c r="K87" i="73"/>
  <c r="K101" i="73"/>
  <c r="K89" i="73"/>
  <c r="K85" i="73"/>
  <c r="K100" i="73"/>
  <c r="K88" i="73"/>
  <c r="K91" i="73"/>
  <c r="K92" i="73"/>
  <c r="K95" i="73"/>
  <c r="K94" i="73" s="1"/>
  <c r="J101" i="73"/>
  <c r="J91" i="73"/>
  <c r="J93" i="73"/>
  <c r="J85" i="73"/>
  <c r="J95" i="73"/>
  <c r="J94" i="73" s="1"/>
  <c r="J88" i="73"/>
  <c r="J87" i="73"/>
  <c r="J92" i="73"/>
  <c r="J100" i="73"/>
  <c r="J98" i="73" s="1"/>
  <c r="J89" i="73"/>
  <c r="J86" i="73"/>
  <c r="I101" i="73"/>
  <c r="I91" i="73"/>
  <c r="I100" i="73"/>
  <c r="I92" i="73"/>
  <c r="I87" i="73"/>
  <c r="I88" i="73"/>
  <c r="I89" i="73"/>
  <c r="I99" i="73"/>
  <c r="I85" i="73"/>
  <c r="I86" i="73"/>
  <c r="I93" i="73"/>
  <c r="F101" i="73"/>
  <c r="F93" i="73"/>
  <c r="F92" i="73"/>
  <c r="F85" i="73"/>
  <c r="F91" i="73"/>
  <c r="F99" i="73"/>
  <c r="F95" i="73"/>
  <c r="F94" i="73" s="1"/>
  <c r="F100" i="73"/>
  <c r="F89" i="73"/>
  <c r="F87" i="73"/>
  <c r="F86" i="73"/>
  <c r="E89" i="73"/>
  <c r="E86" i="73"/>
  <c r="E100" i="73"/>
  <c r="E87" i="73"/>
  <c r="E93" i="73"/>
  <c r="E91" i="73"/>
  <c r="E99" i="73"/>
  <c r="E85" i="73"/>
  <c r="E95" i="73"/>
  <c r="E94" i="73" s="1"/>
  <c r="E92" i="73"/>
  <c r="E88" i="73"/>
  <c r="D91" i="73"/>
  <c r="D101" i="73"/>
  <c r="D99" i="73"/>
  <c r="D86" i="73"/>
  <c r="D95" i="73"/>
  <c r="D94" i="73" s="1"/>
  <c r="D85" i="73"/>
  <c r="D92" i="73"/>
  <c r="D89" i="73"/>
  <c r="D93" i="73"/>
  <c r="D100" i="73"/>
  <c r="D88" i="73"/>
  <c r="K60" i="73"/>
  <c r="I67" i="73"/>
  <c r="I75" i="73"/>
  <c r="I69" i="73"/>
  <c r="E76" i="73"/>
  <c r="E69" i="73"/>
  <c r="E63" i="73"/>
  <c r="E64" i="73"/>
  <c r="E71" i="73"/>
  <c r="E70" i="73" s="1"/>
  <c r="E65" i="73"/>
  <c r="E68" i="73"/>
  <c r="E67" i="73"/>
  <c r="E75" i="73"/>
  <c r="E74" i="73" s="1"/>
  <c r="E62" i="73"/>
  <c r="J65" i="73"/>
  <c r="J67" i="73"/>
  <c r="J71" i="73"/>
  <c r="J70" i="73" s="1"/>
  <c r="I62" i="73"/>
  <c r="J76" i="73"/>
  <c r="J64" i="73"/>
  <c r="I76" i="73"/>
  <c r="I68" i="73"/>
  <c r="J75" i="73"/>
  <c r="J62" i="73"/>
  <c r="I61" i="73"/>
  <c r="I65" i="73"/>
  <c r="J69" i="73"/>
  <c r="J68" i="73"/>
  <c r="I64" i="73"/>
  <c r="I71" i="73"/>
  <c r="I70" i="73" s="1"/>
  <c r="J61" i="73"/>
  <c r="K74" i="73"/>
  <c r="Z11" i="73"/>
  <c r="K66" i="73"/>
  <c r="D65" i="73"/>
  <c r="D63" i="73"/>
  <c r="D69" i="73"/>
  <c r="D62" i="73"/>
  <c r="D61" i="73"/>
  <c r="D68" i="73"/>
  <c r="D64" i="73"/>
  <c r="D76" i="73"/>
  <c r="D74" i="73" s="1"/>
  <c r="D67" i="73"/>
  <c r="D71" i="73"/>
  <c r="D70" i="73" s="1"/>
  <c r="AC39" i="73"/>
  <c r="AC37" i="73"/>
  <c r="AC38" i="73"/>
  <c r="AC36" i="73"/>
  <c r="AD13" i="73"/>
  <c r="AD10" i="73"/>
  <c r="AD12" i="73"/>
  <c r="AD11" i="73"/>
  <c r="Z39" i="73"/>
  <c r="Z36" i="73"/>
  <c r="Z37" i="73"/>
  <c r="Z38" i="73"/>
  <c r="X13" i="73"/>
  <c r="X12" i="73"/>
  <c r="X10" i="73"/>
  <c r="X11" i="73"/>
  <c r="Y13" i="73"/>
  <c r="Y12" i="73"/>
  <c r="Y11" i="73"/>
  <c r="Y10" i="73"/>
  <c r="AC13" i="73"/>
  <c r="AC10" i="73"/>
  <c r="AC12" i="73"/>
  <c r="AC11" i="73"/>
  <c r="X39" i="73"/>
  <c r="X36" i="73"/>
  <c r="X37" i="73"/>
  <c r="X38" i="73"/>
  <c r="Y39" i="73"/>
  <c r="Y36" i="73"/>
  <c r="Y38" i="73"/>
  <c r="Y37" i="73"/>
  <c r="F65" i="73"/>
  <c r="F71" i="73"/>
  <c r="F70" i="73" s="1"/>
  <c r="F69" i="73"/>
  <c r="F76" i="73"/>
  <c r="F64" i="73"/>
  <c r="F61" i="73"/>
  <c r="F63" i="73"/>
  <c r="F67" i="73"/>
  <c r="F68" i="73"/>
  <c r="F75" i="73"/>
  <c r="F62" i="73"/>
  <c r="AB39" i="73"/>
  <c r="AB38" i="73"/>
  <c r="AB36" i="73"/>
  <c r="AB37" i="73"/>
  <c r="Z12" i="73"/>
  <c r="Z13" i="73"/>
  <c r="Z10" i="73"/>
  <c r="AD39" i="73"/>
  <c r="AD38" i="73"/>
  <c r="AD37" i="73"/>
  <c r="AD36" i="73"/>
  <c r="AB13" i="73"/>
  <c r="AB12" i="73"/>
  <c r="AB11" i="73"/>
  <c r="AB10" i="73"/>
  <c r="G14" i="73"/>
  <c r="H14" i="73" s="1"/>
  <c r="J74" i="73" l="1"/>
  <c r="K84" i="73"/>
  <c r="K98" i="73"/>
  <c r="K90" i="73"/>
  <c r="J90" i="73"/>
  <c r="J84" i="73"/>
  <c r="I90" i="73"/>
  <c r="I98" i="73"/>
  <c r="I84" i="73"/>
  <c r="I102" i="73" s="1"/>
  <c r="F90" i="73"/>
  <c r="F98" i="73"/>
  <c r="F84" i="73"/>
  <c r="E98" i="73"/>
  <c r="E90" i="73"/>
  <c r="E84" i="73"/>
  <c r="D90" i="73"/>
  <c r="D84" i="73"/>
  <c r="D102" i="73" s="1"/>
  <c r="D98" i="73"/>
  <c r="I66" i="73"/>
  <c r="I74" i="73"/>
  <c r="E66" i="73"/>
  <c r="E60" i="73"/>
  <c r="J60" i="73"/>
  <c r="J66" i="73"/>
  <c r="I60" i="73"/>
  <c r="K78" i="73"/>
  <c r="D66" i="73"/>
  <c r="D60" i="73"/>
  <c r="F66" i="73"/>
  <c r="F60" i="73"/>
  <c r="F74" i="73"/>
  <c r="J91" i="50"/>
  <c r="F91" i="50"/>
  <c r="F92" i="50"/>
  <c r="C84" i="50"/>
  <c r="G77" i="50"/>
  <c r="H77" i="50"/>
  <c r="G80" i="50"/>
  <c r="H80" i="50"/>
  <c r="G72" i="50"/>
  <c r="H72" i="50"/>
  <c r="D78" i="73" l="1"/>
  <c r="K102" i="73"/>
  <c r="J102" i="73"/>
  <c r="F102" i="73"/>
  <c r="E102" i="73"/>
  <c r="J78" i="73"/>
  <c r="I78" i="73"/>
  <c r="E78" i="73"/>
  <c r="F78" i="73"/>
  <c r="B112" i="48"/>
  <c r="D112" i="48" s="1"/>
  <c r="B111" i="48"/>
  <c r="D111" i="48" s="1"/>
  <c r="B110" i="48"/>
  <c r="D110" i="48" s="1"/>
  <c r="B107" i="48"/>
  <c r="D107" i="48" s="1"/>
  <c r="B106" i="48"/>
  <c r="C106" i="48" s="1"/>
  <c r="B105" i="48"/>
  <c r="D105" i="48" s="1"/>
  <c r="C57" i="48"/>
  <c r="B57" i="48"/>
  <c r="C45" i="48"/>
  <c r="B45" i="48"/>
  <c r="D106" i="48" l="1"/>
  <c r="C105" i="48"/>
  <c r="C112" i="48"/>
  <c r="C111" i="48"/>
  <c r="C110" i="48"/>
  <c r="C107" i="48"/>
  <c r="F23" i="48"/>
  <c r="F22" i="48"/>
  <c r="C23" i="48"/>
  <c r="C22" i="48"/>
  <c r="B23" i="48"/>
  <c r="B22" i="48"/>
  <c r="E22" i="48"/>
  <c r="E23" i="48"/>
  <c r="G13" i="48"/>
  <c r="D13" i="48"/>
  <c r="G12" i="48"/>
  <c r="D12" i="48"/>
  <c r="D22" i="48" l="1"/>
  <c r="G22" i="48"/>
  <c r="G23" i="48"/>
  <c r="D23" i="48"/>
  <c r="B20" i="60"/>
  <c r="B19" i="60"/>
  <c r="B20" i="59"/>
  <c r="B19" i="59"/>
  <c r="F74" i="71"/>
  <c r="F72" i="71"/>
  <c r="C55" i="71"/>
  <c r="C54" i="71"/>
  <c r="C106" i="71" s="1"/>
  <c r="C53" i="71"/>
  <c r="C105" i="71" s="1"/>
  <c r="C49" i="71"/>
  <c r="C101" i="71" s="1"/>
  <c r="C48" i="71"/>
  <c r="C100" i="71" s="1"/>
  <c r="G46" i="71"/>
  <c r="F46" i="71"/>
  <c r="D46" i="71"/>
  <c r="C46" i="71"/>
  <c r="C98" i="71" s="1"/>
  <c r="C94" i="71"/>
  <c r="D41" i="71"/>
  <c r="C41" i="71"/>
  <c r="C93" i="71" s="1"/>
  <c r="G40" i="71"/>
  <c r="D40" i="71"/>
  <c r="C40" i="71"/>
  <c r="C92" i="71" s="1"/>
  <c r="C39" i="71"/>
  <c r="C91" i="71" s="1"/>
  <c r="G38" i="71"/>
  <c r="D38" i="71"/>
  <c r="C38" i="71"/>
  <c r="C90" i="71" s="1"/>
  <c r="C28" i="71"/>
  <c r="C80" i="71" s="1"/>
  <c r="C27" i="71"/>
  <c r="C79" i="71" s="1"/>
  <c r="C23" i="71"/>
  <c r="C22" i="71"/>
  <c r="C74" i="71" s="1"/>
  <c r="G20" i="71"/>
  <c r="D20" i="71"/>
  <c r="C20" i="71"/>
  <c r="C72" i="71" s="1"/>
  <c r="A1" i="68"/>
  <c r="A1" i="59"/>
  <c r="A1" i="64"/>
  <c r="A1" i="62"/>
  <c r="A1" i="57"/>
  <c r="A1" i="48"/>
  <c r="A1" i="54"/>
  <c r="A1" i="56"/>
  <c r="A1" i="67"/>
  <c r="A1" i="66"/>
  <c r="A1" i="50"/>
  <c r="A1" i="70"/>
  <c r="A1" i="31"/>
  <c r="A1" i="71"/>
  <c r="D68" i="71"/>
  <c r="C68" i="71"/>
  <c r="D15" i="71"/>
  <c r="C67" i="71"/>
  <c r="G14" i="71"/>
  <c r="L12" i="73" s="1"/>
  <c r="M12" i="73" s="1"/>
  <c r="D14" i="71"/>
  <c r="G12" i="73" s="1"/>
  <c r="H12" i="73" s="1"/>
  <c r="C66" i="71"/>
  <c r="C13" i="71"/>
  <c r="C65" i="71" s="1"/>
  <c r="G12" i="71"/>
  <c r="D12" i="71"/>
  <c r="C12" i="71"/>
  <c r="C64" i="71" s="1"/>
  <c r="C11" i="31"/>
  <c r="D11" i="31"/>
  <c r="E11" i="31" s="1"/>
  <c r="F11" i="31"/>
  <c r="G11" i="31"/>
  <c r="H11" i="31" s="1"/>
  <c r="E12" i="31"/>
  <c r="H12" i="31"/>
  <c r="O12" i="31"/>
  <c r="Q12" i="31"/>
  <c r="E13" i="31"/>
  <c r="H13" i="31"/>
  <c r="O13" i="31"/>
  <c r="Q13" i="31"/>
  <c r="E14" i="31"/>
  <c r="H14" i="31"/>
  <c r="O14" i="31"/>
  <c r="Q14" i="31"/>
  <c r="H15" i="31"/>
  <c r="O15" i="31"/>
  <c r="Q15" i="31"/>
  <c r="E16" i="31"/>
  <c r="H16" i="31"/>
  <c r="O16" i="31"/>
  <c r="Q16" i="31"/>
  <c r="C17" i="31"/>
  <c r="D17" i="31"/>
  <c r="E17" i="31" s="1"/>
  <c r="F17" i="31"/>
  <c r="G17" i="31"/>
  <c r="E18" i="31"/>
  <c r="H18" i="31"/>
  <c r="O18" i="31"/>
  <c r="Q18" i="31"/>
  <c r="E19" i="31"/>
  <c r="H19" i="31"/>
  <c r="O19" i="31"/>
  <c r="Q19" i="31"/>
  <c r="E20" i="31"/>
  <c r="H20" i="31"/>
  <c r="O20" i="31"/>
  <c r="Q20" i="31"/>
  <c r="C21" i="31"/>
  <c r="D21" i="31"/>
  <c r="E21" i="31" s="1"/>
  <c r="F21" i="31"/>
  <c r="G21" i="31"/>
  <c r="E22" i="31"/>
  <c r="O22" i="31"/>
  <c r="Q22" i="31"/>
  <c r="E23" i="31"/>
  <c r="H23" i="31"/>
  <c r="O23" i="31"/>
  <c r="Q23" i="31"/>
  <c r="C26" i="31"/>
  <c r="D26" i="31"/>
  <c r="F26" i="31"/>
  <c r="G26" i="31"/>
  <c r="E27" i="31"/>
  <c r="H27" i="31"/>
  <c r="O27" i="31"/>
  <c r="Q27" i="31"/>
  <c r="H28" i="31"/>
  <c r="O28" i="31"/>
  <c r="Q28" i="31"/>
  <c r="O29" i="31"/>
  <c r="Q29" i="31"/>
  <c r="C37" i="31"/>
  <c r="D37" i="31"/>
  <c r="E37" i="31" s="1"/>
  <c r="F37" i="31"/>
  <c r="G37" i="31"/>
  <c r="E38" i="31"/>
  <c r="H38" i="31"/>
  <c r="E39" i="31"/>
  <c r="H39" i="31"/>
  <c r="O39" i="31"/>
  <c r="Q39" i="31"/>
  <c r="E40" i="31"/>
  <c r="H40" i="31"/>
  <c r="O40" i="31"/>
  <c r="Q40" i="31"/>
  <c r="H41" i="31"/>
  <c r="O41" i="31"/>
  <c r="Q41" i="31"/>
  <c r="E42" i="31"/>
  <c r="H42" i="31"/>
  <c r="O42" i="31"/>
  <c r="Q42" i="31"/>
  <c r="C43" i="31"/>
  <c r="D43" i="31"/>
  <c r="F43" i="31"/>
  <c r="G43" i="31"/>
  <c r="E44" i="31"/>
  <c r="H44" i="31"/>
  <c r="O44" i="31"/>
  <c r="Q44" i="31"/>
  <c r="E45" i="31"/>
  <c r="H45" i="31"/>
  <c r="O45" i="31"/>
  <c r="Q45" i="31"/>
  <c r="E46" i="31"/>
  <c r="H46" i="31"/>
  <c r="O46" i="31"/>
  <c r="Q46" i="31"/>
  <c r="C47" i="31"/>
  <c r="D47" i="31"/>
  <c r="F47" i="31"/>
  <c r="G47" i="31"/>
  <c r="H47" i="31" s="1"/>
  <c r="E48" i="31"/>
  <c r="H48" i="31"/>
  <c r="O48" i="31"/>
  <c r="Q48" i="31"/>
  <c r="E49" i="31"/>
  <c r="H49" i="31"/>
  <c r="O49" i="31"/>
  <c r="Q49" i="31"/>
  <c r="O50" i="31"/>
  <c r="Q50" i="31"/>
  <c r="O51" i="31"/>
  <c r="Q51" i="31"/>
  <c r="C52" i="31"/>
  <c r="C56" i="31" s="1"/>
  <c r="D52" i="31"/>
  <c r="F52" i="31"/>
  <c r="G52" i="31"/>
  <c r="G56" i="31" s="1"/>
  <c r="E53" i="31"/>
  <c r="H53" i="31"/>
  <c r="H54" i="31"/>
  <c r="E55" i="31"/>
  <c r="H55" i="31"/>
  <c r="D56" i="31"/>
  <c r="F56" i="31"/>
  <c r="C63" i="31"/>
  <c r="D63" i="31"/>
  <c r="G63" i="31"/>
  <c r="E64" i="31"/>
  <c r="F64" i="31"/>
  <c r="E65" i="31"/>
  <c r="F65" i="31"/>
  <c r="H65" i="31"/>
  <c r="E66" i="31"/>
  <c r="F66" i="31"/>
  <c r="H66" i="31" s="1"/>
  <c r="E67" i="31"/>
  <c r="F67" i="31"/>
  <c r="H67" i="31"/>
  <c r="E68" i="31"/>
  <c r="F68" i="31"/>
  <c r="H68" i="31" s="1"/>
  <c r="C69" i="31"/>
  <c r="D69" i="31"/>
  <c r="G69" i="31"/>
  <c r="E70" i="31"/>
  <c r="F70" i="31"/>
  <c r="H70" i="31"/>
  <c r="E71" i="31"/>
  <c r="F71" i="31"/>
  <c r="E72" i="31"/>
  <c r="F72" i="31"/>
  <c r="H72" i="31" s="1"/>
  <c r="C74" i="31"/>
  <c r="D74" i="31"/>
  <c r="F74" i="31"/>
  <c r="G74" i="31"/>
  <c r="C75" i="31"/>
  <c r="D75" i="31"/>
  <c r="F75" i="31"/>
  <c r="G75" i="31"/>
  <c r="H75" i="31" s="1"/>
  <c r="C78" i="31"/>
  <c r="D78" i="31"/>
  <c r="F78" i="31"/>
  <c r="G78" i="31"/>
  <c r="E79" i="31"/>
  <c r="H79" i="31"/>
  <c r="E80" i="31"/>
  <c r="H80" i="31"/>
  <c r="C89" i="31"/>
  <c r="D89" i="31"/>
  <c r="G89" i="31"/>
  <c r="E90" i="31"/>
  <c r="F90" i="31"/>
  <c r="H90" i="31" s="1"/>
  <c r="E91" i="31"/>
  <c r="F91" i="31"/>
  <c r="H91" i="31" s="1"/>
  <c r="E92" i="31"/>
  <c r="F92" i="31"/>
  <c r="H92" i="31" s="1"/>
  <c r="F93" i="31"/>
  <c r="H93" i="31" s="1"/>
  <c r="E94" i="31"/>
  <c r="F94" i="31"/>
  <c r="H94" i="31" s="1"/>
  <c r="C95" i="31"/>
  <c r="D95" i="31"/>
  <c r="E95" i="31" s="1"/>
  <c r="G95" i="31"/>
  <c r="E96" i="31"/>
  <c r="F96" i="31"/>
  <c r="H96" i="31" s="1"/>
  <c r="E97" i="31"/>
  <c r="F97" i="31"/>
  <c r="H97" i="31" s="1"/>
  <c r="E98" i="31"/>
  <c r="F98" i="31"/>
  <c r="H98" i="31" s="1"/>
  <c r="C100" i="31"/>
  <c r="D100" i="31"/>
  <c r="F100" i="31"/>
  <c r="G100" i="31"/>
  <c r="C101" i="31"/>
  <c r="D101" i="31"/>
  <c r="F101" i="31"/>
  <c r="G101" i="31"/>
  <c r="E105" i="31"/>
  <c r="H105" i="31"/>
  <c r="E106" i="31"/>
  <c r="H106" i="31"/>
  <c r="C107" i="31"/>
  <c r="D107" i="31"/>
  <c r="F107" i="31"/>
  <c r="F104" i="31" s="1"/>
  <c r="G107" i="31"/>
  <c r="H107" i="31" s="1"/>
  <c r="E117" i="31"/>
  <c r="J285" i="31"/>
  <c r="F292" i="31"/>
  <c r="F293" i="31"/>
  <c r="I293" i="31" s="1"/>
  <c r="F294" i="31"/>
  <c r="I294" i="31" s="1"/>
  <c r="F295" i="31"/>
  <c r="I295" i="31" s="1"/>
  <c r="F296" i="31"/>
  <c r="I296" i="31" s="1"/>
  <c r="F297" i="31"/>
  <c r="I297" i="31" s="1"/>
  <c r="F298" i="31"/>
  <c r="I298" i="31" s="1"/>
  <c r="F299" i="31"/>
  <c r="I299" i="31" s="1"/>
  <c r="F300" i="31"/>
  <c r="I300" i="31" s="1"/>
  <c r="F301" i="31"/>
  <c r="I301" i="31" s="1"/>
  <c r="F302" i="31"/>
  <c r="I302" i="31" s="1"/>
  <c r="F303" i="31"/>
  <c r="I303" i="31" s="1"/>
  <c r="F304" i="31"/>
  <c r="I304" i="31" s="1"/>
  <c r="F305" i="31"/>
  <c r="I305" i="31" s="1"/>
  <c r="F306" i="31"/>
  <c r="I306" i="31" s="1"/>
  <c r="G307" i="31"/>
  <c r="H307" i="31"/>
  <c r="F313" i="31"/>
  <c r="F314" i="31"/>
  <c r="F315" i="31"/>
  <c r="F316" i="31"/>
  <c r="F317" i="31"/>
  <c r="F318" i="31"/>
  <c r="F319" i="31"/>
  <c r="F320" i="31"/>
  <c r="F321" i="31"/>
  <c r="F322" i="31"/>
  <c r="F323" i="31"/>
  <c r="F324" i="31"/>
  <c r="F325" i="31"/>
  <c r="F326" i="31"/>
  <c r="F327" i="31"/>
  <c r="C328" i="31"/>
  <c r="D328" i="31"/>
  <c r="G328" i="31"/>
  <c r="H328" i="31"/>
  <c r="C335" i="31"/>
  <c r="D335" i="31"/>
  <c r="G335" i="31"/>
  <c r="H335" i="31" s="1"/>
  <c r="C336" i="31"/>
  <c r="D336" i="31"/>
  <c r="G336" i="31"/>
  <c r="H336" i="31" s="1"/>
  <c r="C337" i="31"/>
  <c r="D337" i="31"/>
  <c r="G337" i="31"/>
  <c r="H337" i="31" s="1"/>
  <c r="C338" i="31"/>
  <c r="D338" i="31"/>
  <c r="G338" i="31"/>
  <c r="H338" i="31" s="1"/>
  <c r="C339" i="31"/>
  <c r="D339" i="31"/>
  <c r="G339" i="31"/>
  <c r="H339" i="31" s="1"/>
  <c r="C340" i="31"/>
  <c r="D340" i="31"/>
  <c r="F340" i="31"/>
  <c r="G340" i="31"/>
  <c r="H340" i="31" s="1"/>
  <c r="C341" i="31"/>
  <c r="D341" i="31"/>
  <c r="G341" i="31"/>
  <c r="H341" i="31" s="1"/>
  <c r="C342" i="31"/>
  <c r="D342" i="31"/>
  <c r="G342" i="31"/>
  <c r="H342" i="31" s="1"/>
  <c r="C343" i="31"/>
  <c r="D343" i="31"/>
  <c r="G343" i="31"/>
  <c r="H343" i="31"/>
  <c r="C344" i="31"/>
  <c r="D344" i="31"/>
  <c r="G344" i="31"/>
  <c r="H344" i="31"/>
  <c r="C345" i="31"/>
  <c r="D345" i="31"/>
  <c r="G345" i="31"/>
  <c r="H345" i="31"/>
  <c r="C346" i="31"/>
  <c r="D346" i="31"/>
  <c r="G346" i="31"/>
  <c r="H346" i="31" s="1"/>
  <c r="C347" i="31"/>
  <c r="D347" i="31"/>
  <c r="G347" i="31"/>
  <c r="H347" i="31" s="1"/>
  <c r="C348" i="31"/>
  <c r="D348" i="31"/>
  <c r="G348" i="31"/>
  <c r="H348" i="31" s="1"/>
  <c r="C349" i="31"/>
  <c r="D349" i="31"/>
  <c r="G349" i="31"/>
  <c r="H349" i="31" s="1"/>
  <c r="E74" i="31" l="1"/>
  <c r="H26" i="31"/>
  <c r="F343" i="31"/>
  <c r="I343" i="31" s="1"/>
  <c r="I340" i="31"/>
  <c r="C73" i="31"/>
  <c r="C30" i="31"/>
  <c r="H21" i="31"/>
  <c r="H17" i="31"/>
  <c r="F348" i="31"/>
  <c r="F347" i="31"/>
  <c r="F346" i="31"/>
  <c r="I346" i="31" s="1"/>
  <c r="F345" i="31"/>
  <c r="I345" i="31" s="1"/>
  <c r="F344" i="31"/>
  <c r="F339" i="31"/>
  <c r="F338" i="31"/>
  <c r="I338" i="31" s="1"/>
  <c r="F337" i="31"/>
  <c r="F336" i="31"/>
  <c r="D350" i="31"/>
  <c r="C350" i="31"/>
  <c r="E107" i="31"/>
  <c r="G99" i="31"/>
  <c r="C82" i="31"/>
  <c r="F73" i="31"/>
  <c r="F63" i="31"/>
  <c r="H63" i="31" s="1"/>
  <c r="H56" i="31"/>
  <c r="E47" i="31"/>
  <c r="E43" i="31"/>
  <c r="H37" i="31"/>
  <c r="D92" i="71"/>
  <c r="G38" i="73"/>
  <c r="H38" i="73" s="1"/>
  <c r="G66" i="71"/>
  <c r="G92" i="71"/>
  <c r="L38" i="73"/>
  <c r="M38" i="73" s="1"/>
  <c r="G98" i="71"/>
  <c r="L44" i="73"/>
  <c r="M44" i="73" s="1"/>
  <c r="D67" i="71"/>
  <c r="G13" i="73"/>
  <c r="H13" i="73" s="1"/>
  <c r="D64" i="71"/>
  <c r="G10" i="73"/>
  <c r="C89" i="71"/>
  <c r="B15" i="69" s="1"/>
  <c r="D93" i="71"/>
  <c r="G39" i="73"/>
  <c r="H39" i="73" s="1"/>
  <c r="G64" i="71"/>
  <c r="L10" i="73"/>
  <c r="M10" i="73" s="1"/>
  <c r="D90" i="71"/>
  <c r="G36" i="73"/>
  <c r="D66" i="71"/>
  <c r="D72" i="71"/>
  <c r="G18" i="73"/>
  <c r="H18" i="73" s="1"/>
  <c r="G90" i="71"/>
  <c r="L36" i="73"/>
  <c r="M36" i="73" s="1"/>
  <c r="D94" i="71"/>
  <c r="G40" i="73"/>
  <c r="H40" i="73" s="1"/>
  <c r="D98" i="71"/>
  <c r="G44" i="73"/>
  <c r="H44" i="73" s="1"/>
  <c r="G72" i="71"/>
  <c r="L18" i="73"/>
  <c r="M18" i="73" s="1"/>
  <c r="I339" i="31"/>
  <c r="I348" i="31"/>
  <c r="G350" i="31"/>
  <c r="F335" i="31"/>
  <c r="F99" i="31"/>
  <c r="H99" i="31" s="1"/>
  <c r="F95" i="31"/>
  <c r="H95" i="31" s="1"/>
  <c r="E63" i="31"/>
  <c r="F30" i="31"/>
  <c r="I347" i="31"/>
  <c r="I344" i="31"/>
  <c r="I336" i="31"/>
  <c r="F342" i="31"/>
  <c r="I342" i="31" s="1"/>
  <c r="F341" i="31"/>
  <c r="I341" i="31" s="1"/>
  <c r="I335" i="31"/>
  <c r="F328" i="31"/>
  <c r="I328" i="31" s="1"/>
  <c r="G104" i="31"/>
  <c r="E101" i="31"/>
  <c r="C99" i="31"/>
  <c r="H78" i="31"/>
  <c r="H74" i="31"/>
  <c r="E69" i="31"/>
  <c r="H43" i="31"/>
  <c r="F349" i="31"/>
  <c r="I349" i="31" s="1"/>
  <c r="F307" i="31"/>
  <c r="E89" i="31"/>
  <c r="G73" i="31"/>
  <c r="H73" i="31" s="1"/>
  <c r="F69" i="31"/>
  <c r="H69" i="31" s="1"/>
  <c r="E56" i="31"/>
  <c r="D30" i="31"/>
  <c r="E30" i="31" s="1"/>
  <c r="I307" i="31"/>
  <c r="H104" i="31"/>
  <c r="I337" i="31"/>
  <c r="I292" i="31"/>
  <c r="D104" i="31"/>
  <c r="H100" i="31"/>
  <c r="E78" i="31"/>
  <c r="H71" i="31"/>
  <c r="H64" i="31"/>
  <c r="H52" i="31"/>
  <c r="Q30" i="31"/>
  <c r="O30" i="31"/>
  <c r="P15" i="31" s="1"/>
  <c r="C104" i="31"/>
  <c r="H350" i="31"/>
  <c r="H101" i="31"/>
  <c r="D99" i="31"/>
  <c r="E75" i="31"/>
  <c r="E100" i="31"/>
  <c r="F89" i="31"/>
  <c r="D73" i="31"/>
  <c r="E73" i="31" s="1"/>
  <c r="Q53" i="31"/>
  <c r="R39" i="31" s="1"/>
  <c r="E52" i="31"/>
  <c r="G30" i="31"/>
  <c r="F82" i="31"/>
  <c r="G108" i="31"/>
  <c r="O53" i="31"/>
  <c r="P48" i="31" s="1"/>
  <c r="E12" i="59"/>
  <c r="C108" i="31" l="1"/>
  <c r="H89" i="31"/>
  <c r="F108" i="31"/>
  <c r="H108" i="31" s="1"/>
  <c r="R27" i="31"/>
  <c r="R16" i="31"/>
  <c r="R20" i="31"/>
  <c r="E19" i="59"/>
  <c r="F28" i="71"/>
  <c r="F80" i="71" s="1"/>
  <c r="H10" i="73"/>
  <c r="H36" i="73"/>
  <c r="F350" i="31"/>
  <c r="I350" i="31" s="1"/>
  <c r="R51" i="31"/>
  <c r="E99" i="31"/>
  <c r="G82" i="31"/>
  <c r="N70" i="31" s="1"/>
  <c r="H30" i="31"/>
  <c r="R18" i="31"/>
  <c r="P39" i="31"/>
  <c r="R42" i="31"/>
  <c r="P46" i="31"/>
  <c r="P45" i="31"/>
  <c r="P16" i="31"/>
  <c r="R48" i="31"/>
  <c r="R40" i="31"/>
  <c r="P41" i="31"/>
  <c r="P44" i="31"/>
  <c r="R13" i="31"/>
  <c r="R12" i="31"/>
  <c r="R23" i="31"/>
  <c r="R28" i="31"/>
  <c r="R22" i="31"/>
  <c r="R14" i="31"/>
  <c r="R30" i="31"/>
  <c r="P49" i="31"/>
  <c r="R41" i="31"/>
  <c r="E104" i="31"/>
  <c r="D108" i="31"/>
  <c r="P40" i="31"/>
  <c r="P42" i="31"/>
  <c r="D82" i="31"/>
  <c r="R45" i="31"/>
  <c r="P51" i="31"/>
  <c r="P12" i="31"/>
  <c r="P23" i="31"/>
  <c r="P28" i="31"/>
  <c r="P22" i="31"/>
  <c r="P27" i="31"/>
  <c r="P14" i="31"/>
  <c r="P13" i="31"/>
  <c r="P66" i="31"/>
  <c r="P65" i="31"/>
  <c r="P72" i="31"/>
  <c r="P64" i="31"/>
  <c r="P71" i="31"/>
  <c r="P70" i="31"/>
  <c r="P77" i="31"/>
  <c r="P78" i="31"/>
  <c r="P68" i="31"/>
  <c r="P67" i="31"/>
  <c r="P76" i="31"/>
  <c r="P75" i="31"/>
  <c r="N64" i="31"/>
  <c r="N71" i="31"/>
  <c r="N77" i="31"/>
  <c r="N74" i="31"/>
  <c r="N78" i="31"/>
  <c r="N65" i="31"/>
  <c r="N68" i="31"/>
  <c r="N76" i="31"/>
  <c r="N66" i="31"/>
  <c r="R49" i="31"/>
  <c r="R44" i="31"/>
  <c r="P74" i="31"/>
  <c r="R15" i="31"/>
  <c r="P50" i="31"/>
  <c r="P18" i="31"/>
  <c r="R50" i="31"/>
  <c r="R46" i="31"/>
  <c r="R29" i="31"/>
  <c r="P19" i="31"/>
  <c r="R19" i="31"/>
  <c r="P20" i="31"/>
  <c r="E13" i="50"/>
  <c r="F38" i="71" s="1"/>
  <c r="E13" i="67"/>
  <c r="F41" i="71" s="1"/>
  <c r="E12" i="50"/>
  <c r="F12" i="71" s="1"/>
  <c r="E12" i="67"/>
  <c r="F15" i="71" s="1"/>
  <c r="F67" i="71" s="1"/>
  <c r="E13" i="63"/>
  <c r="F39" i="71" s="1"/>
  <c r="E13" i="66"/>
  <c r="E13" i="60"/>
  <c r="F53" i="71" s="1"/>
  <c r="F105" i="71" s="1"/>
  <c r="E13" i="54"/>
  <c r="F45" i="71" s="1"/>
  <c r="E13" i="59"/>
  <c r="F54" i="71" s="1"/>
  <c r="F106" i="71" s="1"/>
  <c r="E12" i="63"/>
  <c r="F13" i="71" s="1"/>
  <c r="F65" i="71" s="1"/>
  <c r="E12" i="66"/>
  <c r="E12" i="60"/>
  <c r="F27" i="71" s="1"/>
  <c r="F79" i="71" s="1"/>
  <c r="E12" i="54"/>
  <c r="F19" i="71" s="1"/>
  <c r="F71" i="71" s="1"/>
  <c r="H82" i="31" l="1"/>
  <c r="N72" i="31"/>
  <c r="N75" i="31"/>
  <c r="N67" i="31"/>
  <c r="F14" i="71"/>
  <c r="F66" i="71" s="1"/>
  <c r="F40" i="71"/>
  <c r="F68" i="71"/>
  <c r="E12" i="56"/>
  <c r="F64" i="71"/>
  <c r="H12" i="71"/>
  <c r="E13" i="56"/>
  <c r="P53" i="31"/>
  <c r="R53" i="31"/>
  <c r="M70" i="31"/>
  <c r="M77" i="31"/>
  <c r="M64" i="31"/>
  <c r="M78" i="31"/>
  <c r="M68" i="31"/>
  <c r="M67" i="31"/>
  <c r="M76" i="31"/>
  <c r="E82" i="31"/>
  <c r="M66" i="31"/>
  <c r="M65" i="31"/>
  <c r="M72" i="31"/>
  <c r="M71" i="31"/>
  <c r="M74" i="31"/>
  <c r="M75" i="31"/>
  <c r="O65" i="31"/>
  <c r="O72" i="31"/>
  <c r="O64" i="31"/>
  <c r="O71" i="31"/>
  <c r="E108" i="31"/>
  <c r="O70" i="31"/>
  <c r="O77" i="31"/>
  <c r="O66" i="31"/>
  <c r="O68" i="31"/>
  <c r="O67" i="31"/>
  <c r="O76" i="31"/>
  <c r="O74" i="31"/>
  <c r="O78" i="31"/>
  <c r="O75" i="31"/>
  <c r="E20" i="56" l="1"/>
  <c r="F18" i="71"/>
  <c r="F70" i="71" s="1"/>
  <c r="F44" i="71"/>
  <c r="E21" i="56"/>
  <c r="H404" i="71" l="1"/>
  <c r="H403" i="71"/>
  <c r="H402" i="71"/>
  <c r="H401" i="71"/>
  <c r="H400" i="71"/>
  <c r="H399" i="71"/>
  <c r="H398" i="71"/>
  <c r="H397" i="71"/>
  <c r="F397" i="71"/>
  <c r="H396" i="71"/>
  <c r="H395" i="71"/>
  <c r="H394" i="71"/>
  <c r="H393" i="71"/>
  <c r="H392" i="71"/>
  <c r="H391" i="71"/>
  <c r="F391" i="71"/>
  <c r="H383" i="71"/>
  <c r="G383" i="71"/>
  <c r="D383" i="71"/>
  <c r="C383" i="71"/>
  <c r="F339" i="71"/>
  <c r="I339" i="71" s="1"/>
  <c r="F338" i="71"/>
  <c r="I338" i="71" s="1"/>
  <c r="F337" i="71"/>
  <c r="I337" i="71" s="1"/>
  <c r="F336" i="71"/>
  <c r="I336" i="71" s="1"/>
  <c r="F335" i="71"/>
  <c r="I335" i="71" s="1"/>
  <c r="F334" i="71"/>
  <c r="I334" i="71" s="1"/>
  <c r="F333" i="71"/>
  <c r="I333" i="71" s="1"/>
  <c r="F332" i="71"/>
  <c r="I332" i="71" s="1"/>
  <c r="F331" i="71"/>
  <c r="I331" i="71" s="1"/>
  <c r="F330" i="71"/>
  <c r="I330" i="71" s="1"/>
  <c r="F329" i="71"/>
  <c r="I329" i="71" s="1"/>
  <c r="F328" i="71"/>
  <c r="I328" i="71" s="1"/>
  <c r="F327" i="71"/>
  <c r="I327" i="71" s="1"/>
  <c r="F326" i="71"/>
  <c r="I326" i="71" s="1"/>
  <c r="F325" i="71"/>
  <c r="J318" i="71"/>
  <c r="E117" i="71"/>
  <c r="F93" i="71"/>
  <c r="C78" i="71"/>
  <c r="B8" i="69" s="1"/>
  <c r="F78" i="71"/>
  <c r="E8" i="69" s="1"/>
  <c r="C75" i="71"/>
  <c r="C107" i="71"/>
  <c r="C47" i="71"/>
  <c r="F98" i="71"/>
  <c r="E46" i="71"/>
  <c r="Q45" i="71"/>
  <c r="F97" i="71"/>
  <c r="F96" i="71"/>
  <c r="F43" i="71"/>
  <c r="F94" i="71"/>
  <c r="O41" i="71"/>
  <c r="Q40" i="71"/>
  <c r="F92" i="71"/>
  <c r="F91" i="71"/>
  <c r="H38" i="71"/>
  <c r="F90" i="71"/>
  <c r="O40" i="71"/>
  <c r="Q29" i="71"/>
  <c r="O29" i="71"/>
  <c r="C26" i="71"/>
  <c r="F26" i="71"/>
  <c r="C21" i="71"/>
  <c r="O20" i="71"/>
  <c r="H20" i="71"/>
  <c r="F69" i="71"/>
  <c r="E6" i="69" s="1"/>
  <c r="O16" i="71"/>
  <c r="O15" i="71"/>
  <c r="O14" i="71"/>
  <c r="Q14" i="71"/>
  <c r="F11" i="71"/>
  <c r="Q12" i="71"/>
  <c r="C63" i="71"/>
  <c r="B5" i="69" s="1"/>
  <c r="C11" i="71"/>
  <c r="I325" i="71" l="1"/>
  <c r="I340" i="71" s="1"/>
  <c r="F340" i="71"/>
  <c r="F401" i="71"/>
  <c r="F394" i="71"/>
  <c r="F392" i="71"/>
  <c r="I392" i="71" s="1"/>
  <c r="F396" i="71"/>
  <c r="I396" i="71" s="1"/>
  <c r="F95" i="71"/>
  <c r="E16" i="69" s="1"/>
  <c r="F390" i="71"/>
  <c r="F393" i="71"/>
  <c r="I393" i="71" s="1"/>
  <c r="F398" i="71"/>
  <c r="I398" i="71" s="1"/>
  <c r="F403" i="71"/>
  <c r="I403" i="71" s="1"/>
  <c r="G405" i="71"/>
  <c r="F383" i="71"/>
  <c r="I383" i="71" s="1"/>
  <c r="F399" i="71"/>
  <c r="I399" i="71" s="1"/>
  <c r="F404" i="71"/>
  <c r="I404" i="71" s="1"/>
  <c r="I394" i="71"/>
  <c r="F402" i="71"/>
  <c r="I402" i="71" s="1"/>
  <c r="F395" i="71"/>
  <c r="I395" i="71" s="1"/>
  <c r="F400" i="71"/>
  <c r="I400" i="71" s="1"/>
  <c r="C73" i="71"/>
  <c r="B7" i="69" s="1"/>
  <c r="C99" i="71"/>
  <c r="B17" i="69" s="1"/>
  <c r="O12" i="71"/>
  <c r="E12" i="71"/>
  <c r="F63" i="71"/>
  <c r="E5" i="69" s="1"/>
  <c r="E72" i="71"/>
  <c r="H92" i="71"/>
  <c r="H64" i="71"/>
  <c r="E66" i="71"/>
  <c r="E94" i="71"/>
  <c r="H98" i="71"/>
  <c r="I401" i="71"/>
  <c r="C104" i="71"/>
  <c r="B18" i="69" s="1"/>
  <c r="I391" i="71"/>
  <c r="F89" i="71"/>
  <c r="E15" i="69" s="1"/>
  <c r="E92" i="71"/>
  <c r="I397" i="71"/>
  <c r="C405" i="71"/>
  <c r="Q20" i="71"/>
  <c r="C37" i="71"/>
  <c r="E38" i="71"/>
  <c r="E67" i="71"/>
  <c r="D405" i="71"/>
  <c r="H90" i="71"/>
  <c r="F17" i="71"/>
  <c r="O45" i="71"/>
  <c r="C52" i="71"/>
  <c r="H390" i="71"/>
  <c r="E20" i="71"/>
  <c r="H46" i="71"/>
  <c r="F37" i="71"/>
  <c r="A101" i="56"/>
  <c r="B101" i="56"/>
  <c r="A102" i="56"/>
  <c r="B102" i="56"/>
  <c r="C102" i="56"/>
  <c r="A103" i="56"/>
  <c r="B103" i="56"/>
  <c r="C103" i="56"/>
  <c r="F405" i="71" l="1"/>
  <c r="H72" i="71"/>
  <c r="E90" i="71"/>
  <c r="H405" i="71"/>
  <c r="I390" i="71"/>
  <c r="E98" i="71"/>
  <c r="H66" i="71"/>
  <c r="E64" i="71"/>
  <c r="E68" i="71"/>
  <c r="B37" i="56"/>
  <c r="C37" i="56"/>
  <c r="D37" i="56"/>
  <c r="G37" i="56"/>
  <c r="F37" i="56"/>
  <c r="B13" i="56" s="1"/>
  <c r="F36" i="56"/>
  <c r="G36" i="56"/>
  <c r="D36" i="56"/>
  <c r="C36" i="56"/>
  <c r="B36" i="56"/>
  <c r="J74" i="56"/>
  <c r="G103" i="56" s="1"/>
  <c r="J73" i="56"/>
  <c r="G102" i="56" s="1"/>
  <c r="G74" i="56"/>
  <c r="D103" i="56" s="1"/>
  <c r="G73" i="56"/>
  <c r="D102" i="56" s="1"/>
  <c r="J50" i="56"/>
  <c r="J51" i="56"/>
  <c r="J52" i="56"/>
  <c r="G50" i="56"/>
  <c r="G51" i="56"/>
  <c r="G52" i="56"/>
  <c r="B20" i="56" l="1"/>
  <c r="C18" i="71"/>
  <c r="B21" i="56"/>
  <c r="C44" i="71"/>
  <c r="I405" i="71"/>
  <c r="C96" i="71" l="1"/>
  <c r="C70" i="71"/>
  <c r="C11" i="62"/>
  <c r="D48" i="71" s="1"/>
  <c r="C10" i="62"/>
  <c r="D22" i="71" s="1"/>
  <c r="G20" i="73" s="1"/>
  <c r="H20" i="73" s="1"/>
  <c r="E32" i="57"/>
  <c r="D100" i="71" l="1"/>
  <c r="G46" i="73"/>
  <c r="O22" i="71"/>
  <c r="D74" i="71"/>
  <c r="G74" i="71" s="1"/>
  <c r="E22" i="71"/>
  <c r="O46" i="71"/>
  <c r="E48" i="71"/>
  <c r="G59" i="54"/>
  <c r="G60" i="54"/>
  <c r="G61" i="54"/>
  <c r="H46" i="73" l="1"/>
  <c r="E74" i="71"/>
  <c r="E100" i="71"/>
  <c r="F80" i="54"/>
  <c r="E80" i="54"/>
  <c r="D59" i="54"/>
  <c r="C81" i="54"/>
  <c r="B40" i="54" s="1"/>
  <c r="C80" i="54"/>
  <c r="B39" i="54" s="1"/>
  <c r="B81" i="54"/>
  <c r="B80" i="54"/>
  <c r="F79" i="54"/>
  <c r="E79" i="54"/>
  <c r="C79" i="54"/>
  <c r="B38" i="54" s="1"/>
  <c r="B79" i="54"/>
  <c r="F78" i="54"/>
  <c r="E78" i="54"/>
  <c r="C78" i="54"/>
  <c r="B37" i="54" s="1"/>
  <c r="B78" i="54"/>
  <c r="F77" i="54"/>
  <c r="E77" i="54"/>
  <c r="C77" i="54"/>
  <c r="B36" i="54" s="1"/>
  <c r="B77" i="54"/>
  <c r="F10" i="62" l="1"/>
  <c r="D10" i="62"/>
  <c r="F11" i="62"/>
  <c r="D11" i="62"/>
  <c r="E20" i="59"/>
  <c r="E20" i="60"/>
  <c r="E19" i="60"/>
  <c r="G48" i="71" l="1"/>
  <c r="G10" i="62"/>
  <c r="G22" i="71"/>
  <c r="B41" i="57"/>
  <c r="B40" i="57"/>
  <c r="B39" i="57"/>
  <c r="B42" i="57" s="1"/>
  <c r="F32" i="57"/>
  <c r="C12" i="57" s="1"/>
  <c r="H32" i="57"/>
  <c r="C13" i="57" s="1"/>
  <c r="G100" i="71" l="1"/>
  <c r="L46" i="73"/>
  <c r="M46" i="73" s="1"/>
  <c r="H22" i="71"/>
  <c r="L20" i="73"/>
  <c r="M20" i="73" s="1"/>
  <c r="Q22" i="71"/>
  <c r="Q46" i="71"/>
  <c r="F12" i="57"/>
  <c r="D23" i="71"/>
  <c r="G21" i="73" s="1"/>
  <c r="D12" i="57"/>
  <c r="F13" i="57"/>
  <c r="D49" i="71"/>
  <c r="D13" i="57"/>
  <c r="F49" i="60"/>
  <c r="F49" i="59"/>
  <c r="H21" i="73" l="1"/>
  <c r="G19" i="73"/>
  <c r="D101" i="71"/>
  <c r="G47" i="73"/>
  <c r="D75" i="71"/>
  <c r="G75" i="71" s="1"/>
  <c r="E23" i="71"/>
  <c r="O23" i="71"/>
  <c r="D21" i="71"/>
  <c r="E21" i="71" s="1"/>
  <c r="H74" i="71"/>
  <c r="O48" i="71"/>
  <c r="E49" i="71"/>
  <c r="D47" i="71"/>
  <c r="E47" i="71" s="1"/>
  <c r="G23" i="71"/>
  <c r="L21" i="73" s="1"/>
  <c r="G49" i="71"/>
  <c r="K17" i="64"/>
  <c r="G101" i="71" l="1"/>
  <c r="L47" i="73"/>
  <c r="H47" i="73"/>
  <c r="G45" i="73"/>
  <c r="M21" i="73"/>
  <c r="L19" i="73"/>
  <c r="H19" i="73"/>
  <c r="S11" i="73"/>
  <c r="E101" i="71"/>
  <c r="D99" i="71"/>
  <c r="Q48" i="71"/>
  <c r="G47" i="71"/>
  <c r="Q23" i="71"/>
  <c r="G21" i="71"/>
  <c r="E75" i="71"/>
  <c r="D73" i="71"/>
  <c r="C41" i="57"/>
  <c r="C32" i="57"/>
  <c r="B32" i="57"/>
  <c r="W11" i="73" l="1"/>
  <c r="M19" i="73"/>
  <c r="H45" i="73"/>
  <c r="S37" i="73"/>
  <c r="L45" i="73"/>
  <c r="M47" i="73"/>
  <c r="E73" i="71"/>
  <c r="C7" i="69"/>
  <c r="E99" i="71"/>
  <c r="C17" i="69"/>
  <c r="G73" i="71"/>
  <c r="G99" i="71"/>
  <c r="F17" i="69" s="1"/>
  <c r="C39" i="57"/>
  <c r="C40" i="57"/>
  <c r="M45" i="73" l="1"/>
  <c r="W37" i="73"/>
  <c r="F7" i="69"/>
  <c r="C48" i="60"/>
  <c r="C52" i="60" s="1"/>
  <c r="D48" i="60"/>
  <c r="D52" i="60" s="1"/>
  <c r="B48" i="60"/>
  <c r="B52" i="60" s="1"/>
  <c r="F52" i="60" s="1"/>
  <c r="F47" i="60"/>
  <c r="F46" i="60"/>
  <c r="C39" i="60"/>
  <c r="D39" i="60"/>
  <c r="C40" i="60"/>
  <c r="D40" i="60"/>
  <c r="B40" i="60"/>
  <c r="B39" i="60"/>
  <c r="F37" i="60"/>
  <c r="F38" i="60"/>
  <c r="F36" i="60"/>
  <c r="F35" i="60"/>
  <c r="B41" i="60" l="1"/>
  <c r="D41" i="60"/>
  <c r="C41" i="60"/>
  <c r="C48" i="59"/>
  <c r="C52" i="59" s="1"/>
  <c r="D48" i="59"/>
  <c r="D52" i="59" s="1"/>
  <c r="B48" i="59"/>
  <c r="B52" i="59" s="1"/>
  <c r="F47" i="59"/>
  <c r="F46" i="59"/>
  <c r="C39" i="59"/>
  <c r="D39" i="59"/>
  <c r="C40" i="59"/>
  <c r="D40" i="59"/>
  <c r="B40" i="59"/>
  <c r="B39" i="59"/>
  <c r="F37" i="59"/>
  <c r="F38" i="59"/>
  <c r="F36" i="59"/>
  <c r="F35" i="59"/>
  <c r="B41" i="59" l="1"/>
  <c r="C41" i="59"/>
  <c r="D41" i="59"/>
  <c r="C34" i="56" l="1"/>
  <c r="F81" i="54" l="1"/>
  <c r="C40" i="54" s="1"/>
  <c r="C37" i="54"/>
  <c r="D61" i="54"/>
  <c r="D60" i="54"/>
  <c r="G58" i="54"/>
  <c r="D58" i="54"/>
  <c r="G57" i="54"/>
  <c r="D57" i="54"/>
  <c r="G56" i="54"/>
  <c r="D56" i="54"/>
  <c r="G55" i="54"/>
  <c r="D55" i="54"/>
  <c r="G54" i="54"/>
  <c r="D54" i="54"/>
  <c r="G53" i="54"/>
  <c r="D53" i="54"/>
  <c r="G52" i="54"/>
  <c r="D52" i="54"/>
  <c r="G51" i="54"/>
  <c r="D51" i="54"/>
  <c r="C39" i="54"/>
  <c r="E23" i="54"/>
  <c r="E22" i="54"/>
  <c r="G80" i="54" l="1"/>
  <c r="D78" i="54"/>
  <c r="D79" i="54"/>
  <c r="D81" i="54"/>
  <c r="C82" i="54"/>
  <c r="G77" i="54"/>
  <c r="D80" i="54"/>
  <c r="C36" i="54"/>
  <c r="G79" i="54"/>
  <c r="B82" i="54"/>
  <c r="B12" i="54" s="1"/>
  <c r="G78" i="54"/>
  <c r="B41" i="54"/>
  <c r="D77" i="54"/>
  <c r="F82" i="54"/>
  <c r="C38" i="54"/>
  <c r="C19" i="71" l="1"/>
  <c r="B22" i="54"/>
  <c r="D39" i="54"/>
  <c r="C12" i="54"/>
  <c r="D82" i="54"/>
  <c r="D40" i="54"/>
  <c r="D37" i="54"/>
  <c r="D36" i="54"/>
  <c r="D38" i="54"/>
  <c r="C41" i="54"/>
  <c r="C13" i="54" s="1"/>
  <c r="C22" i="54" l="1"/>
  <c r="D19" i="71"/>
  <c r="G17" i="73" s="1"/>
  <c r="H17" i="73" s="1"/>
  <c r="D12" i="54"/>
  <c r="F12" i="54" s="1"/>
  <c r="D45" i="71"/>
  <c r="G43" i="73" s="1"/>
  <c r="H43" i="73" s="1"/>
  <c r="C23" i="54"/>
  <c r="C71" i="71"/>
  <c r="C69" i="71" s="1"/>
  <c r="C17" i="71"/>
  <c r="D41" i="54"/>
  <c r="D22" i="54"/>
  <c r="E40" i="54"/>
  <c r="E39" i="54"/>
  <c r="E37" i="54"/>
  <c r="E36" i="54"/>
  <c r="E38" i="54"/>
  <c r="C82" i="71" l="1"/>
  <c r="B6" i="69"/>
  <c r="F22" i="54"/>
  <c r="G22" i="54" s="1"/>
  <c r="G19" i="71"/>
  <c r="L17" i="73" s="1"/>
  <c r="M17" i="73" s="1"/>
  <c r="D71" i="71"/>
  <c r="E71" i="71" s="1"/>
  <c r="O19" i="71"/>
  <c r="E19" i="71"/>
  <c r="D97" i="71"/>
  <c r="O44" i="71"/>
  <c r="C30" i="71"/>
  <c r="G12" i="54"/>
  <c r="E41" i="54"/>
  <c r="G71" i="71" l="1"/>
  <c r="H71" i="71" s="1"/>
  <c r="Q19" i="71"/>
  <c r="H19" i="71"/>
  <c r="G41" i="71"/>
  <c r="L39" i="73" s="1"/>
  <c r="M39" i="73" s="1"/>
  <c r="G67" i="71"/>
  <c r="H67" i="71" s="1"/>
  <c r="G93" i="71" l="1"/>
  <c r="H93" i="71" s="1"/>
  <c r="Q15" i="71"/>
  <c r="C100" i="56"/>
  <c r="B100" i="56"/>
  <c r="A100" i="56"/>
  <c r="C99" i="56"/>
  <c r="B99" i="56"/>
  <c r="A99" i="56"/>
  <c r="C98" i="56"/>
  <c r="B98" i="56"/>
  <c r="A98" i="56"/>
  <c r="C97" i="56"/>
  <c r="B97" i="56"/>
  <c r="A97" i="56"/>
  <c r="C96" i="56"/>
  <c r="B96" i="56"/>
  <c r="A96" i="56"/>
  <c r="C95" i="56"/>
  <c r="B95" i="56"/>
  <c r="A95" i="56"/>
  <c r="C94" i="56"/>
  <c r="B94" i="56"/>
  <c r="A94" i="56"/>
  <c r="C93" i="56"/>
  <c r="B93" i="56"/>
  <c r="A93" i="56"/>
  <c r="C92" i="56"/>
  <c r="B92" i="56"/>
  <c r="A92" i="56"/>
  <c r="C91" i="56"/>
  <c r="B91" i="56"/>
  <c r="A91" i="56"/>
  <c r="C90" i="56"/>
  <c r="B90" i="56"/>
  <c r="A90" i="56"/>
  <c r="C89" i="56"/>
  <c r="B89" i="56"/>
  <c r="A89" i="56"/>
  <c r="C88" i="56"/>
  <c r="B88" i="56"/>
  <c r="A88" i="56"/>
  <c r="B87" i="56"/>
  <c r="A87" i="56"/>
  <c r="C86" i="56"/>
  <c r="B86" i="56"/>
  <c r="A86" i="56"/>
  <c r="C85" i="56"/>
  <c r="B85" i="56"/>
  <c r="A85" i="56"/>
  <c r="C84" i="56"/>
  <c r="B84" i="56"/>
  <c r="A84" i="56"/>
  <c r="B83" i="56"/>
  <c r="A83" i="56"/>
  <c r="B82" i="56"/>
  <c r="A82" i="56"/>
  <c r="B81" i="56"/>
  <c r="A81" i="56"/>
  <c r="J72" i="56"/>
  <c r="G101" i="56" s="1"/>
  <c r="G72" i="56"/>
  <c r="D101" i="56" s="1"/>
  <c r="J71" i="56"/>
  <c r="G100" i="56" s="1"/>
  <c r="G71" i="56"/>
  <c r="D100" i="56" s="1"/>
  <c r="J70" i="56"/>
  <c r="G99" i="56" s="1"/>
  <c r="G70" i="56"/>
  <c r="D99" i="56" s="1"/>
  <c r="J69" i="56"/>
  <c r="G98" i="56" s="1"/>
  <c r="G69" i="56"/>
  <c r="D98" i="56" s="1"/>
  <c r="J68" i="56"/>
  <c r="G97" i="56" s="1"/>
  <c r="G68" i="56"/>
  <c r="D97" i="56" s="1"/>
  <c r="J67" i="56"/>
  <c r="G96" i="56" s="1"/>
  <c r="G67" i="56"/>
  <c r="D96" i="56" s="1"/>
  <c r="J66" i="56"/>
  <c r="G95" i="56" s="1"/>
  <c r="G66" i="56"/>
  <c r="D95" i="56" s="1"/>
  <c r="J65" i="56"/>
  <c r="G94" i="56" s="1"/>
  <c r="G65" i="56"/>
  <c r="D94" i="56" s="1"/>
  <c r="J64" i="56"/>
  <c r="G93" i="56" s="1"/>
  <c r="G64" i="56"/>
  <c r="D93" i="56" s="1"/>
  <c r="J63" i="56"/>
  <c r="G92" i="56" s="1"/>
  <c r="G63" i="56"/>
  <c r="D92" i="56" s="1"/>
  <c r="J62" i="56"/>
  <c r="G91" i="56" s="1"/>
  <c r="G62" i="56"/>
  <c r="D91" i="56" s="1"/>
  <c r="J61" i="56"/>
  <c r="G90" i="56" s="1"/>
  <c r="G61" i="56"/>
  <c r="D90" i="56" s="1"/>
  <c r="J60" i="56"/>
  <c r="G89" i="56" s="1"/>
  <c r="G60" i="56"/>
  <c r="D89" i="56" s="1"/>
  <c r="J59" i="56"/>
  <c r="G88" i="56" s="1"/>
  <c r="G59" i="56"/>
  <c r="D88" i="56" s="1"/>
  <c r="J58" i="56"/>
  <c r="G87" i="56" s="1"/>
  <c r="G58" i="56"/>
  <c r="D87" i="56" s="1"/>
  <c r="J57" i="56"/>
  <c r="G86" i="56" s="1"/>
  <c r="G57" i="56"/>
  <c r="D86" i="56" s="1"/>
  <c r="J56" i="56"/>
  <c r="G85" i="56" s="1"/>
  <c r="G56" i="56"/>
  <c r="D85" i="56" s="1"/>
  <c r="J55" i="56"/>
  <c r="G84" i="56" s="1"/>
  <c r="G55" i="56"/>
  <c r="D84" i="56" s="1"/>
  <c r="J54" i="56"/>
  <c r="G83" i="56" s="1"/>
  <c r="G54" i="56"/>
  <c r="D83" i="56" s="1"/>
  <c r="J53" i="56"/>
  <c r="G82" i="56" s="1"/>
  <c r="G53" i="56"/>
  <c r="D82" i="56" s="1"/>
  <c r="J49" i="56"/>
  <c r="G81" i="56" s="1"/>
  <c r="G49" i="56"/>
  <c r="D81" i="56" s="1"/>
  <c r="G35" i="56"/>
  <c r="F35" i="56"/>
  <c r="D35" i="56"/>
  <c r="C35" i="56"/>
  <c r="B35" i="56"/>
  <c r="G34" i="56"/>
  <c r="F34" i="56"/>
  <c r="D34" i="56"/>
  <c r="E34" i="56" s="1"/>
  <c r="B34" i="56"/>
  <c r="H35" i="56" l="1"/>
  <c r="H34" i="56"/>
  <c r="E36" i="56"/>
  <c r="E37" i="56"/>
  <c r="C12" i="56"/>
  <c r="D18" i="71" s="1"/>
  <c r="E35" i="56"/>
  <c r="H36" i="56"/>
  <c r="H37" i="56"/>
  <c r="C13" i="56"/>
  <c r="F90" i="50"/>
  <c r="F40" i="50"/>
  <c r="G35" i="50" s="1"/>
  <c r="G16" i="73" l="1"/>
  <c r="H16" i="73" s="1"/>
  <c r="C21" i="56"/>
  <c r="D44" i="71"/>
  <c r="D70" i="71"/>
  <c r="E18" i="71"/>
  <c r="O18" i="71"/>
  <c r="D17" i="71"/>
  <c r="F12" i="56"/>
  <c r="C20" i="56"/>
  <c r="D13" i="56"/>
  <c r="D12" i="56"/>
  <c r="F13" i="56"/>
  <c r="G36" i="50"/>
  <c r="G38" i="50"/>
  <c r="D113" i="48"/>
  <c r="C113" i="48"/>
  <c r="D108" i="48"/>
  <c r="C108" i="48"/>
  <c r="B94" i="48"/>
  <c r="B72" i="48"/>
  <c r="G42" i="73" l="1"/>
  <c r="E17" i="71"/>
  <c r="G15" i="73"/>
  <c r="H15" i="73" s="1"/>
  <c r="F21" i="56"/>
  <c r="G44" i="71"/>
  <c r="D69" i="71"/>
  <c r="E70" i="71"/>
  <c r="D96" i="71"/>
  <c r="E44" i="71"/>
  <c r="D43" i="71"/>
  <c r="O42" i="71"/>
  <c r="F20" i="56"/>
  <c r="G18" i="71"/>
  <c r="G12" i="56"/>
  <c r="G13" i="56"/>
  <c r="C114" i="48"/>
  <c r="B113" i="48"/>
  <c r="D114" i="48"/>
  <c r="B108" i="48"/>
  <c r="D94" i="48"/>
  <c r="C94" i="48"/>
  <c r="D83" i="48"/>
  <c r="C83" i="48"/>
  <c r="B83" i="48"/>
  <c r="D72" i="48"/>
  <c r="C72" i="48"/>
  <c r="D57" i="48"/>
  <c r="D56" i="48"/>
  <c r="D55" i="48"/>
  <c r="D45" i="48"/>
  <c r="D44" i="48"/>
  <c r="D43" i="48"/>
  <c r="G41" i="73" l="1"/>
  <c r="H41" i="73" s="1"/>
  <c r="H42" i="73"/>
  <c r="L42" i="73"/>
  <c r="M42" i="73" s="1"/>
  <c r="L16" i="73"/>
  <c r="M16" i="73" s="1"/>
  <c r="E69" i="71"/>
  <c r="C6" i="69"/>
  <c r="S10" i="73"/>
  <c r="G70" i="71"/>
  <c r="Q18" i="71"/>
  <c r="G17" i="71"/>
  <c r="H18" i="71"/>
  <c r="G96" i="71"/>
  <c r="H44" i="71"/>
  <c r="Q42" i="71"/>
  <c r="E96" i="71"/>
  <c r="D95" i="71"/>
  <c r="B114" i="48"/>
  <c r="S36" i="73" l="1"/>
  <c r="C16" i="69"/>
  <c r="H17" i="71"/>
  <c r="L15" i="73"/>
  <c r="M15" i="73" s="1"/>
  <c r="H96" i="71"/>
  <c r="H70" i="71"/>
  <c r="G69" i="71"/>
  <c r="D113" i="63"/>
  <c r="F114" i="63"/>
  <c r="F115" i="63"/>
  <c r="F116" i="63"/>
  <c r="F117" i="63"/>
  <c r="F118" i="63"/>
  <c r="F119" i="63"/>
  <c r="F120" i="63"/>
  <c r="F121" i="63"/>
  <c r="F122" i="63"/>
  <c r="F123" i="63"/>
  <c r="F124" i="63"/>
  <c r="F125" i="63"/>
  <c r="F126" i="63"/>
  <c r="F127" i="63"/>
  <c r="F128" i="63"/>
  <c r="F129" i="63"/>
  <c r="F130" i="63"/>
  <c r="F131" i="63"/>
  <c r="D114" i="63"/>
  <c r="D115" i="63"/>
  <c r="D116" i="63"/>
  <c r="D117" i="63"/>
  <c r="D118" i="63"/>
  <c r="D119" i="63"/>
  <c r="D120" i="63"/>
  <c r="D121" i="63"/>
  <c r="D122" i="63"/>
  <c r="D123" i="63"/>
  <c r="D124" i="63"/>
  <c r="D125" i="63"/>
  <c r="D126" i="63"/>
  <c r="D127" i="63"/>
  <c r="D128" i="63"/>
  <c r="D129" i="63"/>
  <c r="D130" i="63"/>
  <c r="D131" i="63"/>
  <c r="A114" i="63"/>
  <c r="B114" i="63"/>
  <c r="A115" i="63"/>
  <c r="B115" i="63"/>
  <c r="A116" i="63"/>
  <c r="B116" i="63"/>
  <c r="A117" i="63"/>
  <c r="B117" i="63"/>
  <c r="A118" i="63"/>
  <c r="B118" i="63"/>
  <c r="A119" i="63"/>
  <c r="B119" i="63"/>
  <c r="A120" i="63"/>
  <c r="B120" i="63"/>
  <c r="A121" i="63"/>
  <c r="B121" i="63"/>
  <c r="A122" i="63"/>
  <c r="B122" i="63"/>
  <c r="A123" i="63"/>
  <c r="B123" i="63"/>
  <c r="A124" i="63"/>
  <c r="B124" i="63"/>
  <c r="A125" i="63"/>
  <c r="B125" i="63"/>
  <c r="A126" i="63"/>
  <c r="B126" i="63"/>
  <c r="A127" i="63"/>
  <c r="B127" i="63"/>
  <c r="A128" i="63"/>
  <c r="B128" i="63"/>
  <c r="A129" i="63"/>
  <c r="B129" i="63"/>
  <c r="A130" i="63"/>
  <c r="B130" i="63"/>
  <c r="A131" i="63"/>
  <c r="B131" i="63"/>
  <c r="H89" i="63"/>
  <c r="E114" i="63" s="1"/>
  <c r="H90" i="63"/>
  <c r="E115" i="63" s="1"/>
  <c r="H91" i="63"/>
  <c r="E116" i="63" s="1"/>
  <c r="H92" i="63"/>
  <c r="E117" i="63" s="1"/>
  <c r="H93" i="63"/>
  <c r="E118" i="63" s="1"/>
  <c r="H94" i="63"/>
  <c r="E119" i="63" s="1"/>
  <c r="H95" i="63"/>
  <c r="E120" i="63" s="1"/>
  <c r="H96" i="63"/>
  <c r="E121" i="63" s="1"/>
  <c r="H97" i="63"/>
  <c r="E122" i="63" s="1"/>
  <c r="H98" i="63"/>
  <c r="E123" i="63" s="1"/>
  <c r="H99" i="63"/>
  <c r="E124" i="63" s="1"/>
  <c r="H100" i="63"/>
  <c r="E125" i="63" s="1"/>
  <c r="H101" i="63"/>
  <c r="E126" i="63" s="1"/>
  <c r="H102" i="63"/>
  <c r="E127" i="63" s="1"/>
  <c r="H103" i="63"/>
  <c r="E128" i="63" s="1"/>
  <c r="H104" i="63"/>
  <c r="E129" i="63" s="1"/>
  <c r="H105" i="63"/>
  <c r="E130" i="63" s="1"/>
  <c r="H106" i="63"/>
  <c r="E131" i="63" s="1"/>
  <c r="C114" i="63"/>
  <c r="E90" i="63"/>
  <c r="C115" i="63" s="1"/>
  <c r="E91" i="63"/>
  <c r="C116" i="63" s="1"/>
  <c r="E92" i="63"/>
  <c r="C117" i="63" s="1"/>
  <c r="E93" i="63"/>
  <c r="C118" i="63" s="1"/>
  <c r="E94" i="63"/>
  <c r="C119" i="63" s="1"/>
  <c r="E95" i="63"/>
  <c r="C120" i="63" s="1"/>
  <c r="E96" i="63"/>
  <c r="C121" i="63" s="1"/>
  <c r="E97" i="63"/>
  <c r="C122" i="63" s="1"/>
  <c r="E98" i="63"/>
  <c r="C123" i="63" s="1"/>
  <c r="E99" i="63"/>
  <c r="C124" i="63" s="1"/>
  <c r="E100" i="63"/>
  <c r="C125" i="63" s="1"/>
  <c r="E101" i="63"/>
  <c r="C126" i="63" s="1"/>
  <c r="E102" i="63"/>
  <c r="C127" i="63" s="1"/>
  <c r="E103" i="63"/>
  <c r="C128" i="63" s="1"/>
  <c r="E104" i="63"/>
  <c r="C129" i="63" s="1"/>
  <c r="E105" i="63"/>
  <c r="C130" i="63" s="1"/>
  <c r="E106" i="63"/>
  <c r="C131" i="63" s="1"/>
  <c r="H81" i="50"/>
  <c r="H70" i="50"/>
  <c r="H71" i="50"/>
  <c r="H73" i="50"/>
  <c r="G83" i="50"/>
  <c r="G82" i="50"/>
  <c r="H82" i="50"/>
  <c r="G78" i="50"/>
  <c r="H78" i="50"/>
  <c r="G75" i="50"/>
  <c r="H75" i="50"/>
  <c r="F20" i="50"/>
  <c r="W10" i="73" l="1"/>
  <c r="H69" i="71"/>
  <c r="F6" i="69"/>
  <c r="F50" i="60"/>
  <c r="F50" i="59"/>
  <c r="C23" i="68" l="1"/>
  <c r="C13" i="68" s="1"/>
  <c r="D55" i="71" s="1"/>
  <c r="G53" i="73" s="1"/>
  <c r="F41" i="68"/>
  <c r="F13" i="68" l="1"/>
  <c r="H53" i="73"/>
  <c r="G55" i="71"/>
  <c r="L53" i="73" s="1"/>
  <c r="M53" i="73" s="1"/>
  <c r="G107" i="71"/>
  <c r="O51" i="71"/>
  <c r="E55" i="71"/>
  <c r="D107" i="71"/>
  <c r="E107" i="71" s="1"/>
  <c r="F48" i="60"/>
  <c r="C13" i="60" s="1"/>
  <c r="F48" i="59"/>
  <c r="C13" i="59" s="1"/>
  <c r="E40" i="59"/>
  <c r="F40" i="59" s="1"/>
  <c r="F39" i="59"/>
  <c r="E40" i="60"/>
  <c r="F40" i="60" s="1"/>
  <c r="F39" i="60"/>
  <c r="F51" i="60"/>
  <c r="F51" i="59"/>
  <c r="B23" i="68"/>
  <c r="D23" i="68" s="1"/>
  <c r="F21" i="50"/>
  <c r="F24" i="47"/>
  <c r="G15" i="47"/>
  <c r="G16" i="47"/>
  <c r="G17" i="47"/>
  <c r="G12" i="47"/>
  <c r="G20" i="47"/>
  <c r="G19" i="47"/>
  <c r="G18" i="47"/>
  <c r="E14" i="47"/>
  <c r="G13" i="47"/>
  <c r="G8" i="47"/>
  <c r="G7" i="47"/>
  <c r="G6" i="47"/>
  <c r="G5" i="47"/>
  <c r="G4" i="47"/>
  <c r="G3" i="47"/>
  <c r="K9" i="47"/>
  <c r="E13" i="68" s="1"/>
  <c r="F55" i="71" s="1"/>
  <c r="K14" i="47"/>
  <c r="E13" i="57" s="1"/>
  <c r="K15" i="47"/>
  <c r="E11" i="62" s="1"/>
  <c r="C40" i="50"/>
  <c r="D35" i="50" s="1"/>
  <c r="E40" i="50"/>
  <c r="H40" i="50"/>
  <c r="B40" i="50"/>
  <c r="F84" i="50"/>
  <c r="P83" i="50" s="1"/>
  <c r="E84" i="50"/>
  <c r="O74" i="50" s="1"/>
  <c r="D84" i="50"/>
  <c r="H83" i="50"/>
  <c r="H74" i="50"/>
  <c r="G74" i="50"/>
  <c r="G73" i="50"/>
  <c r="G71" i="50"/>
  <c r="G70" i="50"/>
  <c r="G81" i="50"/>
  <c r="H79" i="50"/>
  <c r="G79" i="50"/>
  <c r="H76" i="50"/>
  <c r="G76" i="50"/>
  <c r="I98" i="50"/>
  <c r="H98" i="50"/>
  <c r="E98" i="50"/>
  <c r="D98" i="50"/>
  <c r="C98" i="50"/>
  <c r="J97" i="50"/>
  <c r="F97" i="50"/>
  <c r="J96" i="50"/>
  <c r="F96" i="50"/>
  <c r="J95" i="50"/>
  <c r="F95" i="50"/>
  <c r="J94" i="50"/>
  <c r="F94" i="50"/>
  <c r="J93" i="50"/>
  <c r="F93" i="50"/>
  <c r="J92" i="50"/>
  <c r="J90" i="50"/>
  <c r="D22" i="68"/>
  <c r="D21" i="68"/>
  <c r="F23" i="68"/>
  <c r="G23" i="68" s="1"/>
  <c r="F113" i="63"/>
  <c r="H88" i="63"/>
  <c r="E113" i="63" s="1"/>
  <c r="C113" i="63"/>
  <c r="B113" i="63"/>
  <c r="A113" i="63"/>
  <c r="C81" i="63"/>
  <c r="B81" i="63"/>
  <c r="D20" i="63"/>
  <c r="A1" i="60"/>
  <c r="D13" i="50"/>
  <c r="D12" i="50"/>
  <c r="A1" i="63"/>
  <c r="E21" i="50"/>
  <c r="E20" i="50"/>
  <c r="G20" i="50" s="1"/>
  <c r="A2" i="8"/>
  <c r="G97" i="50"/>
  <c r="O77" i="50"/>
  <c r="G84" i="50"/>
  <c r="J71" i="50"/>
  <c r="I74" i="50"/>
  <c r="I83" i="50"/>
  <c r="I71" i="50"/>
  <c r="G37" i="50"/>
  <c r="I79" i="50"/>
  <c r="I81" i="50"/>
  <c r="I73" i="50"/>
  <c r="D20" i="50"/>
  <c r="D21" i="50"/>
  <c r="O70" i="50"/>
  <c r="O75" i="50"/>
  <c r="O79" i="50"/>
  <c r="D21" i="63"/>
  <c r="D13" i="68"/>
  <c r="E20" i="63"/>
  <c r="O83" i="50"/>
  <c r="I70" i="50"/>
  <c r="J74" i="50"/>
  <c r="D20" i="56"/>
  <c r="G21" i="56"/>
  <c r="G91" i="50" l="1"/>
  <c r="G92" i="50"/>
  <c r="K95" i="50"/>
  <c r="K91" i="50"/>
  <c r="J81" i="50"/>
  <c r="J77" i="50"/>
  <c r="J80" i="50"/>
  <c r="J72" i="50"/>
  <c r="I77" i="50"/>
  <c r="I80" i="50"/>
  <c r="I72" i="50"/>
  <c r="F48" i="71"/>
  <c r="G11" i="62"/>
  <c r="D53" i="71"/>
  <c r="D105" i="71" s="1"/>
  <c r="C20" i="60"/>
  <c r="J73" i="50"/>
  <c r="O76" i="50"/>
  <c r="O84" i="50"/>
  <c r="J83" i="50"/>
  <c r="K93" i="50"/>
  <c r="F107" i="71"/>
  <c r="F104" i="71" s="1"/>
  <c r="E18" i="69" s="1"/>
  <c r="F52" i="71"/>
  <c r="G14" i="47"/>
  <c r="E12" i="57"/>
  <c r="D13" i="59"/>
  <c r="D54" i="71"/>
  <c r="G52" i="73" s="1"/>
  <c r="C20" i="59"/>
  <c r="F49" i="71"/>
  <c r="G13" i="57"/>
  <c r="O78" i="50"/>
  <c r="O81" i="50"/>
  <c r="J79" i="50"/>
  <c r="H55" i="71"/>
  <c r="Q51" i="71"/>
  <c r="G21" i="50"/>
  <c r="D21" i="56"/>
  <c r="G13" i="68"/>
  <c r="D81" i="63"/>
  <c r="F41" i="59"/>
  <c r="C12" i="59" s="1"/>
  <c r="J84" i="50"/>
  <c r="J76" i="50"/>
  <c r="K97" i="50"/>
  <c r="D36" i="50"/>
  <c r="E24" i="47"/>
  <c r="E28" i="47" s="1"/>
  <c r="F41" i="60"/>
  <c r="C12" i="60" s="1"/>
  <c r="F52" i="59"/>
  <c r="G90" i="50"/>
  <c r="F98" i="50"/>
  <c r="P76" i="50"/>
  <c r="P81" i="50"/>
  <c r="J98" i="50"/>
  <c r="K94" i="50"/>
  <c r="P79" i="50"/>
  <c r="G20" i="56"/>
  <c r="G13" i="50"/>
  <c r="K24" i="47"/>
  <c r="D38" i="50"/>
  <c r="D37" i="50"/>
  <c r="P78" i="50"/>
  <c r="P84" i="50"/>
  <c r="P75" i="50"/>
  <c r="P70" i="50"/>
  <c r="H84" i="50"/>
  <c r="P74" i="50"/>
  <c r="P77" i="50"/>
  <c r="G93" i="50"/>
  <c r="G96" i="50"/>
  <c r="G94" i="50"/>
  <c r="G39" i="50"/>
  <c r="I82" i="50"/>
  <c r="I75" i="50"/>
  <c r="I78" i="50"/>
  <c r="D39" i="50"/>
  <c r="K90" i="50"/>
  <c r="E21" i="63"/>
  <c r="K92" i="50"/>
  <c r="J82" i="50"/>
  <c r="J75" i="50"/>
  <c r="J78" i="50"/>
  <c r="J70" i="50"/>
  <c r="G12" i="50"/>
  <c r="I84" i="50"/>
  <c r="K96" i="50"/>
  <c r="I76" i="50"/>
  <c r="G68" i="71"/>
  <c r="G95" i="50"/>
  <c r="G12" i="57" l="1"/>
  <c r="F23" i="71"/>
  <c r="E53" i="71"/>
  <c r="G51" i="73"/>
  <c r="G94" i="71"/>
  <c r="H94" i="71" s="1"/>
  <c r="L40" i="73"/>
  <c r="M40" i="73" s="1"/>
  <c r="H52" i="73"/>
  <c r="H107" i="71"/>
  <c r="C19" i="59"/>
  <c r="D28" i="71"/>
  <c r="G26" i="73" s="1"/>
  <c r="F101" i="71"/>
  <c r="H101" i="71" s="1"/>
  <c r="H49" i="71"/>
  <c r="H68" i="71"/>
  <c r="D52" i="71"/>
  <c r="E52" i="71" s="1"/>
  <c r="O50" i="71"/>
  <c r="D106" i="71"/>
  <c r="E106" i="71" s="1"/>
  <c r="O49" i="71"/>
  <c r="F47" i="71"/>
  <c r="H47" i="71" s="1"/>
  <c r="F100" i="71"/>
  <c r="H48" i="71"/>
  <c r="C19" i="60"/>
  <c r="D27" i="71"/>
  <c r="E105" i="71"/>
  <c r="Q16" i="71"/>
  <c r="Q41" i="71"/>
  <c r="F12" i="59"/>
  <c r="D12" i="59"/>
  <c r="B9" i="69"/>
  <c r="D40" i="50"/>
  <c r="G98" i="50"/>
  <c r="G40" i="50"/>
  <c r="K98" i="50"/>
  <c r="F13" i="59"/>
  <c r="G12" i="59"/>
  <c r="F12" i="60"/>
  <c r="D12" i="60"/>
  <c r="G35" i="63"/>
  <c r="F75" i="71" l="1"/>
  <c r="F21" i="71"/>
  <c r="H23" i="71"/>
  <c r="D104" i="71"/>
  <c r="C18" i="69" s="1"/>
  <c r="D79" i="71"/>
  <c r="G25" i="73"/>
  <c r="H51" i="73"/>
  <c r="H50" i="73" s="1"/>
  <c r="G50" i="73"/>
  <c r="S38" i="73" s="1"/>
  <c r="H26" i="73"/>
  <c r="F19" i="59"/>
  <c r="G28" i="71"/>
  <c r="L26" i="73" s="1"/>
  <c r="M26" i="73" s="1"/>
  <c r="F56" i="71"/>
  <c r="D80" i="71"/>
  <c r="E80" i="71" s="1"/>
  <c r="O28" i="71"/>
  <c r="F99" i="71"/>
  <c r="E17" i="69" s="1"/>
  <c r="E19" i="69" s="1"/>
  <c r="H100" i="71"/>
  <c r="G54" i="71"/>
  <c r="L52" i="73" s="1"/>
  <c r="M52" i="73" s="1"/>
  <c r="F20" i="59"/>
  <c r="G20" i="59" s="1"/>
  <c r="F19" i="60"/>
  <c r="G27" i="71"/>
  <c r="E27" i="71"/>
  <c r="O27" i="71"/>
  <c r="D26" i="71"/>
  <c r="E104" i="71"/>
  <c r="D19" i="59"/>
  <c r="D7" i="69"/>
  <c r="G19" i="59"/>
  <c r="D17" i="69"/>
  <c r="D6" i="69"/>
  <c r="G13" i="59"/>
  <c r="G6" i="69"/>
  <c r="F13" i="60"/>
  <c r="D13" i="60"/>
  <c r="G12" i="60"/>
  <c r="D19" i="60"/>
  <c r="D20" i="60"/>
  <c r="G41" i="63"/>
  <c r="G37" i="63"/>
  <c r="G36" i="63"/>
  <c r="G38" i="63"/>
  <c r="G39" i="63"/>
  <c r="G40" i="63"/>
  <c r="F30" i="71" l="1"/>
  <c r="H21" i="71"/>
  <c r="F73" i="71"/>
  <c r="H75" i="71"/>
  <c r="G17" i="69"/>
  <c r="G79" i="71"/>
  <c r="L25" i="73"/>
  <c r="H25" i="73"/>
  <c r="G24" i="73"/>
  <c r="G106" i="71"/>
  <c r="H106" i="71" s="1"/>
  <c r="Q49" i="71"/>
  <c r="H54" i="71"/>
  <c r="H99" i="71"/>
  <c r="F108" i="71"/>
  <c r="G80" i="71"/>
  <c r="H80" i="71" s="1"/>
  <c r="H28" i="71"/>
  <c r="Q28" i="71"/>
  <c r="G53" i="71"/>
  <c r="L51" i="73" s="1"/>
  <c r="F20" i="60"/>
  <c r="G20" i="60" s="1"/>
  <c r="E79" i="71"/>
  <c r="D78" i="71"/>
  <c r="C8" i="69" s="1"/>
  <c r="Q27" i="71"/>
  <c r="H27" i="71"/>
  <c r="G26" i="71"/>
  <c r="Q50" i="71"/>
  <c r="G42" i="63"/>
  <c r="G19" i="60"/>
  <c r="G13" i="60"/>
  <c r="E7" i="69" l="1"/>
  <c r="F82" i="71"/>
  <c r="H73" i="71"/>
  <c r="H53" i="71"/>
  <c r="G105" i="71"/>
  <c r="G104" i="71" s="1"/>
  <c r="F18" i="69" s="1"/>
  <c r="S12" i="73"/>
  <c r="H24" i="73"/>
  <c r="G52" i="71"/>
  <c r="H52" i="71" s="1"/>
  <c r="M25" i="73"/>
  <c r="L24" i="73"/>
  <c r="M51" i="73"/>
  <c r="M50" i="73" s="1"/>
  <c r="L50" i="73"/>
  <c r="W38" i="73" s="1"/>
  <c r="H26" i="71"/>
  <c r="E78" i="71"/>
  <c r="G78" i="71"/>
  <c r="H79" i="71"/>
  <c r="G7" i="69" l="1"/>
  <c r="E9" i="69"/>
  <c r="W12" i="73"/>
  <c r="M24" i="73"/>
  <c r="H105" i="71"/>
  <c r="F8" i="69"/>
  <c r="H104" i="71"/>
  <c r="H78" i="71"/>
  <c r="D8" i="69"/>
  <c r="G8" i="69" l="1"/>
  <c r="G18" i="69"/>
  <c r="D20" i="59" l="1"/>
  <c r="D18" i="69" l="1"/>
  <c r="E81" i="54"/>
  <c r="E82" i="54" s="1"/>
  <c r="G81" i="54"/>
  <c r="B13" i="54" l="1"/>
  <c r="G82" i="54"/>
  <c r="B23" i="54" l="1"/>
  <c r="D23" i="54" s="1"/>
  <c r="C45" i="71"/>
  <c r="D13" i="54"/>
  <c r="F13" i="54" s="1"/>
  <c r="C97" i="71" l="1"/>
  <c r="C43" i="71"/>
  <c r="E45" i="71"/>
  <c r="G45" i="71"/>
  <c r="L43" i="73" s="1"/>
  <c r="F23" i="54"/>
  <c r="G23" i="54" s="1"/>
  <c r="G13" i="54"/>
  <c r="M43" i="73" l="1"/>
  <c r="L41" i="73"/>
  <c r="C56" i="71"/>
  <c r="E43" i="71"/>
  <c r="G97" i="71"/>
  <c r="Q44" i="71"/>
  <c r="H45" i="71"/>
  <c r="G43" i="71"/>
  <c r="C95" i="71"/>
  <c r="B16" i="69" s="1"/>
  <c r="E97" i="71"/>
  <c r="M41" i="73" l="1"/>
  <c r="W36" i="73"/>
  <c r="C108" i="71"/>
  <c r="E95" i="71"/>
  <c r="H97" i="71"/>
  <c r="G95" i="71"/>
  <c r="H43" i="71"/>
  <c r="B19" i="69"/>
  <c r="D16" i="69"/>
  <c r="F16" i="69" l="1"/>
  <c r="H95" i="71"/>
  <c r="G16" i="69" l="1"/>
  <c r="D39" i="71"/>
  <c r="D13" i="63"/>
  <c r="F13" i="63"/>
  <c r="E39" i="71" l="1"/>
  <c r="G37" i="73"/>
  <c r="D91" i="71"/>
  <c r="E91" i="71" s="1"/>
  <c r="G39" i="71"/>
  <c r="H39" i="71" s="1"/>
  <c r="F21" i="63"/>
  <c r="G21" i="63" s="1"/>
  <c r="O39" i="71"/>
  <c r="O53" i="71" s="1"/>
  <c r="P41" i="71" s="1"/>
  <c r="G91" i="71"/>
  <c r="G37" i="71"/>
  <c r="G13" i="63"/>
  <c r="D37" i="71"/>
  <c r="Q39" i="71" l="1"/>
  <c r="Q53" i="71" s="1"/>
  <c r="R39" i="71" s="1"/>
  <c r="D89" i="71"/>
  <c r="C15" i="69" s="1"/>
  <c r="D15" i="69" s="1"/>
  <c r="H37" i="73"/>
  <c r="G35" i="73"/>
  <c r="L37" i="73"/>
  <c r="P40" i="71"/>
  <c r="P51" i="71"/>
  <c r="P44" i="71"/>
  <c r="P39" i="71"/>
  <c r="P50" i="71"/>
  <c r="P45" i="71"/>
  <c r="P48" i="71"/>
  <c r="P46" i="71"/>
  <c r="P42" i="71"/>
  <c r="P49" i="71"/>
  <c r="D108" i="71"/>
  <c r="H91" i="71"/>
  <c r="G89" i="71"/>
  <c r="H37" i="71"/>
  <c r="G56" i="71"/>
  <c r="D56" i="71"/>
  <c r="E37" i="71"/>
  <c r="C19" i="69" l="1"/>
  <c r="D19" i="69" s="1"/>
  <c r="E89" i="71"/>
  <c r="H35" i="73"/>
  <c r="H54" i="73" s="1"/>
  <c r="S35" i="73"/>
  <c r="G54" i="73"/>
  <c r="M37" i="73"/>
  <c r="L35" i="73"/>
  <c r="F15" i="69"/>
  <c r="E56" i="71"/>
  <c r="H56" i="71"/>
  <c r="P53" i="71"/>
  <c r="R44" i="71"/>
  <c r="R50" i="71"/>
  <c r="R41" i="71"/>
  <c r="R49" i="71"/>
  <c r="R40" i="71"/>
  <c r="R48" i="71"/>
  <c r="R42" i="71"/>
  <c r="R46" i="71"/>
  <c r="R45" i="71"/>
  <c r="R51" i="71"/>
  <c r="H89" i="71"/>
  <c r="G108" i="71"/>
  <c r="O67" i="71"/>
  <c r="O74" i="71"/>
  <c r="O76" i="71"/>
  <c r="O68" i="71"/>
  <c r="O71" i="71"/>
  <c r="O65" i="71"/>
  <c r="O75" i="71"/>
  <c r="O72" i="71"/>
  <c r="O66" i="71"/>
  <c r="O64" i="71"/>
  <c r="O78" i="71"/>
  <c r="O77" i="71"/>
  <c r="E108" i="71"/>
  <c r="O70" i="71"/>
  <c r="G85" i="73" l="1"/>
  <c r="G93" i="73"/>
  <c r="G91" i="73"/>
  <c r="G92" i="73"/>
  <c r="G89" i="73"/>
  <c r="G87" i="73"/>
  <c r="G88" i="73"/>
  <c r="G95" i="73"/>
  <c r="G94" i="73" s="1"/>
  <c r="G101" i="73"/>
  <c r="G100" i="73"/>
  <c r="G99" i="73"/>
  <c r="G98" i="73" s="1"/>
  <c r="G86" i="73"/>
  <c r="S39" i="73"/>
  <c r="AA35" i="73" s="1"/>
  <c r="G15" i="69"/>
  <c r="F19" i="69"/>
  <c r="H15" i="69" s="1"/>
  <c r="W35" i="73"/>
  <c r="M35" i="73"/>
  <c r="L54" i="73"/>
  <c r="R53" i="71"/>
  <c r="P66" i="71"/>
  <c r="P64" i="71"/>
  <c r="P72" i="71"/>
  <c r="H108" i="71"/>
  <c r="P68" i="71"/>
  <c r="P71" i="71"/>
  <c r="P75" i="71"/>
  <c r="P74" i="71"/>
  <c r="P77" i="71"/>
  <c r="P70" i="71"/>
  <c r="P67" i="71"/>
  <c r="P78" i="71"/>
  <c r="P76" i="71"/>
  <c r="P65" i="71"/>
  <c r="D13" i="71"/>
  <c r="F12" i="63"/>
  <c r="G13" i="71" s="1"/>
  <c r="D12" i="63"/>
  <c r="AA36" i="73" l="1"/>
  <c r="AA37" i="73"/>
  <c r="AA39" i="73"/>
  <c r="AA38" i="73"/>
  <c r="G90" i="73"/>
  <c r="E13" i="71"/>
  <c r="G11" i="73"/>
  <c r="G84" i="73"/>
  <c r="G102" i="73" s="1"/>
  <c r="Q13" i="71"/>
  <c r="Q30" i="71" s="1"/>
  <c r="R13" i="71" s="1"/>
  <c r="L11" i="73"/>
  <c r="L87" i="73"/>
  <c r="L93" i="73"/>
  <c r="L95" i="73"/>
  <c r="L94" i="73" s="1"/>
  <c r="L89" i="73"/>
  <c r="L91" i="73"/>
  <c r="L99" i="73"/>
  <c r="L92" i="73"/>
  <c r="L85" i="73"/>
  <c r="L88" i="73"/>
  <c r="L100" i="73"/>
  <c r="L101" i="73"/>
  <c r="L86" i="73"/>
  <c r="H16" i="69"/>
  <c r="H19" i="69"/>
  <c r="H18" i="69"/>
  <c r="H17" i="69"/>
  <c r="G19" i="69"/>
  <c r="W39" i="73"/>
  <c r="AE35" i="73" s="1"/>
  <c r="G12" i="63"/>
  <c r="F20" i="63"/>
  <c r="G20" i="63" s="1"/>
  <c r="H13" i="71"/>
  <c r="G65" i="71"/>
  <c r="O13" i="71"/>
  <c r="G11" i="71"/>
  <c r="D65" i="71"/>
  <c r="D11" i="71"/>
  <c r="H11" i="73" l="1"/>
  <c r="G9" i="73"/>
  <c r="L90" i="73"/>
  <c r="L84" i="73"/>
  <c r="M11" i="73"/>
  <c r="L9" i="73"/>
  <c r="AE36" i="73"/>
  <c r="AE37" i="73"/>
  <c r="AE38" i="73"/>
  <c r="AE39" i="73"/>
  <c r="L98" i="73"/>
  <c r="E11" i="71"/>
  <c r="D30" i="71"/>
  <c r="D40" i="63"/>
  <c r="D63" i="71"/>
  <c r="C5" i="69" s="1"/>
  <c r="E65" i="71"/>
  <c r="D41" i="63"/>
  <c r="D39" i="63"/>
  <c r="D35" i="63"/>
  <c r="H65" i="71"/>
  <c r="G63" i="71"/>
  <c r="G30" i="71"/>
  <c r="H11" i="71"/>
  <c r="D38" i="63"/>
  <c r="D37" i="63"/>
  <c r="O30" i="71"/>
  <c r="P13" i="71" s="1"/>
  <c r="R22" i="71"/>
  <c r="R28" i="71"/>
  <c r="R15" i="71"/>
  <c r="R19" i="71"/>
  <c r="R14" i="71"/>
  <c r="R20" i="71"/>
  <c r="R23" i="71"/>
  <c r="R30" i="71"/>
  <c r="R16" i="71"/>
  <c r="R29" i="71"/>
  <c r="R18" i="71"/>
  <c r="R27" i="71"/>
  <c r="R12" i="71"/>
  <c r="D36" i="63"/>
  <c r="L102" i="73" l="1"/>
  <c r="S9" i="73"/>
  <c r="H9" i="73"/>
  <c r="H28" i="73" s="1"/>
  <c r="G28" i="73"/>
  <c r="D5" i="69"/>
  <c r="C9" i="69"/>
  <c r="D9" i="69" s="1"/>
  <c r="M9" i="73"/>
  <c r="M28" i="73" s="1"/>
  <c r="W9" i="73"/>
  <c r="L28" i="73"/>
  <c r="F5" i="69"/>
  <c r="E30" i="71"/>
  <c r="H30" i="71"/>
  <c r="D42" i="63"/>
  <c r="E63" i="71"/>
  <c r="D82" i="71"/>
  <c r="M64" i="71" s="1"/>
  <c r="H63" i="71"/>
  <c r="G82" i="71"/>
  <c r="P23" i="71"/>
  <c r="P19" i="71"/>
  <c r="P12" i="71"/>
  <c r="P16" i="71"/>
  <c r="P14" i="71"/>
  <c r="P22" i="71"/>
  <c r="P27" i="71"/>
  <c r="P20" i="71"/>
  <c r="P18" i="71"/>
  <c r="P15" i="71"/>
  <c r="P28" i="71"/>
  <c r="G61" i="73" l="1"/>
  <c r="G65" i="73"/>
  <c r="G69" i="73"/>
  <c r="G63" i="73"/>
  <c r="G64" i="73"/>
  <c r="G67" i="73"/>
  <c r="G71" i="73"/>
  <c r="G70" i="73" s="1"/>
  <c r="G68" i="73"/>
  <c r="G76" i="73"/>
  <c r="G75" i="73"/>
  <c r="G62" i="73"/>
  <c r="S13" i="73"/>
  <c r="AA9" i="73" s="1"/>
  <c r="G5" i="69"/>
  <c r="F9" i="69"/>
  <c r="H5" i="69" s="1"/>
  <c r="L67" i="73"/>
  <c r="L71" i="73"/>
  <c r="L70" i="73" s="1"/>
  <c r="L61" i="73"/>
  <c r="L64" i="73"/>
  <c r="L75" i="73"/>
  <c r="L65" i="73"/>
  <c r="L76" i="73"/>
  <c r="L68" i="73"/>
  <c r="L63" i="73"/>
  <c r="L69" i="73"/>
  <c r="L62" i="73"/>
  <c r="W13" i="73"/>
  <c r="AE9" i="73" s="1"/>
  <c r="M67" i="71"/>
  <c r="M74" i="71"/>
  <c r="M66" i="71"/>
  <c r="M71" i="71"/>
  <c r="E82" i="71"/>
  <c r="M68" i="71"/>
  <c r="M75" i="71"/>
  <c r="M78" i="71"/>
  <c r="M72" i="71"/>
  <c r="M76" i="71"/>
  <c r="M77" i="71"/>
  <c r="M70" i="71"/>
  <c r="M65" i="71"/>
  <c r="N70" i="71"/>
  <c r="N78" i="71"/>
  <c r="N64" i="71"/>
  <c r="N68" i="71"/>
  <c r="N72" i="71"/>
  <c r="N77" i="71"/>
  <c r="H82" i="71"/>
  <c r="N66" i="71"/>
  <c r="N74" i="71"/>
  <c r="N67" i="71"/>
  <c r="N76" i="71"/>
  <c r="N71" i="71"/>
  <c r="N75" i="71"/>
  <c r="N65" i="71"/>
  <c r="M54" i="73"/>
  <c r="G74" i="73" l="1"/>
  <c r="G66" i="73"/>
  <c r="AA10" i="73"/>
  <c r="AA11" i="73"/>
  <c r="AA13" i="73"/>
  <c r="AA12" i="73"/>
  <c r="G60" i="73"/>
  <c r="L66" i="73"/>
  <c r="AE10" i="73"/>
  <c r="AE11" i="73"/>
  <c r="AE13" i="73"/>
  <c r="AE12" i="73"/>
  <c r="L74" i="73"/>
  <c r="L60" i="73"/>
  <c r="H9" i="69"/>
  <c r="G9" i="69"/>
  <c r="H7" i="69"/>
  <c r="H8" i="69"/>
  <c r="H6" i="69"/>
  <c r="G78" i="73" l="1"/>
  <c r="L78" i="73"/>
</calcChain>
</file>

<file path=xl/sharedStrings.xml><?xml version="1.0" encoding="utf-8"?>
<sst xmlns="http://schemas.openxmlformats.org/spreadsheetml/2006/main" count="4166" uniqueCount="779">
  <si>
    <t>MEEIA Cycle 2 Extension</t>
  </si>
  <si>
    <t>9 Month Extension</t>
  </si>
  <si>
    <t xml:space="preserve">Budgets and Targets </t>
  </si>
  <si>
    <t>Linear Scalar</t>
  </si>
  <si>
    <t>Extension to 12/31/19 and 9/30/19 options</t>
  </si>
  <si>
    <t>Extension</t>
  </si>
  <si>
    <t>Adder</t>
  </si>
  <si>
    <t>to 12/31/2019</t>
  </si>
  <si>
    <t>GMO</t>
  </si>
  <si>
    <t>Business Energy Efficiency Rebate - Standard</t>
  </si>
  <si>
    <t>Business Energy Efficiency Rebate - Custom</t>
  </si>
  <si>
    <t>Strategic Energy Management</t>
  </si>
  <si>
    <t>Block Bidding</t>
  </si>
  <si>
    <t>Small Business Direct Install</t>
  </si>
  <si>
    <t>Business Programmable Thermostat</t>
  </si>
  <si>
    <t>Demand Response Incentive</t>
  </si>
  <si>
    <t>Online Business Energy Audit</t>
  </si>
  <si>
    <t>Home Lighting Rebate</t>
  </si>
  <si>
    <t>Home Appliance Recycling Rebate</t>
  </si>
  <si>
    <t>Home Energy Report</t>
  </si>
  <si>
    <t>Income-Eligible Home Energy Report</t>
  </si>
  <si>
    <t>Whole House Efficiency</t>
  </si>
  <si>
    <t>Income-Eligible Multi-Family</t>
  </si>
  <si>
    <t>Income-Eligible Weatherization</t>
  </si>
  <si>
    <t>Residential Programmable Thermostat</t>
  </si>
  <si>
    <t>Online Home Energy Audit</t>
  </si>
  <si>
    <t>Research &amp; Pilot</t>
  </si>
  <si>
    <t>Total</t>
  </si>
  <si>
    <t xml:space="preserve">Kansas City Power &amp; Light </t>
  </si>
  <si>
    <t>Combined Company Total</t>
  </si>
  <si>
    <t>% of Original Stip Budget</t>
  </si>
  <si>
    <t>Annual Average</t>
  </si>
  <si>
    <t>First Year kWh Savings (at the meter)</t>
  </si>
  <si>
    <t>First Year kW Savings (at the meter)</t>
  </si>
  <si>
    <t>Cumulative kWh Savings (at the meter)</t>
  </si>
  <si>
    <t>Cumulative kW Savings (at the meter)</t>
  </si>
  <si>
    <t>PY1</t>
  </si>
  <si>
    <t>PY2</t>
  </si>
  <si>
    <t>PY3</t>
  </si>
  <si>
    <t>Prepared for:</t>
  </si>
  <si>
    <t>Evergy Metro, Inc.</t>
  </si>
  <si>
    <t xml:space="preserve">Submitted by: </t>
  </si>
  <si>
    <t>Guidehouse, Inc.</t>
  </si>
  <si>
    <t>1375 Walnut Street, Suite 100</t>
  </si>
  <si>
    <t>Boulder, CO 80302</t>
  </si>
  <si>
    <t>Tel: +1.303.728.2500</t>
  </si>
  <si>
    <t>Guidehouse.com</t>
  </si>
  <si>
    <t>Reference No.: 185775</t>
  </si>
  <si>
    <r>
      <rPr>
        <b/>
        <sz val="10"/>
        <rFont val="Arial"/>
        <family val="2"/>
      </rPr>
      <t>Copyright</t>
    </r>
    <r>
      <rPr>
        <sz val="10"/>
        <rFont val="Arial"/>
        <family val="2"/>
      </rPr>
      <t xml:space="preserve">
This report is protected by copyright. Any copying, reproduction, publication, dissemination or transmittal in any form without the express written consent of Guidehouse, Inc. and Evergy Metro, Inc. is prohibited.
</t>
    </r>
    <r>
      <rPr>
        <b/>
        <sz val="10"/>
        <rFont val="Arial"/>
        <family val="2"/>
      </rPr>
      <t>Disclaimer</t>
    </r>
    <r>
      <rPr>
        <sz val="10"/>
        <rFont val="Arial"/>
        <family val="2"/>
      </rPr>
      <t xml:space="preserve">
This report (“report”) was prepared for Evergy Metro, Inc. on terms specifically limiting the liability of Guidehouse and is not to be distributed without Guidehouse’s prior written consent. Guidehouse’s conclusions are the results of the exercise of its reasonable professional judgment. By the reader’s acceptance of this report, you hereby agree and acknowledge that (a) your use of the report will be limited solely for internal purpose, (b) you will not distribute a copy of this report to any third party without Guidehouse’s express prior written consent, and (c) you are bound by the disclaimers and/or limitations on liability otherwise set forth in the report. Guidehouse does not make any representations or warranties of any kind with respect to (i) the accuracy or completeness of the information contained in the report, (ii) the presence or absence of any errors or omissions contained in the report, (iii) any work performed by Guidehouse in connection with or using the report, or (iv) any conclusions reached by Guidehouse as a result of the report. Any use of or reliance on the report, or decisions to be made based on it, are the reader’s responsibility. Guidehouse accepts no duty of care or liability of any kind whatsoever to you, and all parties waive and release Guidehouse from all claims, liabilities and damages, if any, suffered as a result of decisions made, or not made, or actions taken, or not taken, based on this report.
</t>
    </r>
    <r>
      <rPr>
        <b/>
        <sz val="10"/>
        <rFont val="Arial"/>
        <family val="2"/>
      </rPr>
      <t>Confidentiality</t>
    </r>
    <r>
      <rPr>
        <sz val="10"/>
        <rFont val="Arial"/>
        <family val="2"/>
      </rPr>
      <t xml:space="preserve">
This report contains confidential and proprietary information. Any person acquiring this report agrees and understands that the information contained in this report is confidential and, except as required by law, will take all reasonable measures available to it by instruction, agreement or otherwise to maintain the confidentiality of the information. Such person agrees not to release, disclose, publish, copy, or communicate this confidential information or make it available to any third party, including, but not limited to, consultants, financial advisors, or rating agencies, other than employees, agents and contractors of such person and its affiliates and subsidiaries who reasonably need to know it in connection with the exercise or the performance of such person’s business. </t>
    </r>
  </si>
  <si>
    <t>Program Tables and Figures</t>
  </si>
  <si>
    <t>PY2019 Overall Results</t>
  </si>
  <si>
    <t>PY2018 Overall Results</t>
  </si>
  <si>
    <t>PY2017 Overall Results</t>
  </si>
  <si>
    <t>PY2016 Overall Results</t>
  </si>
  <si>
    <t>Business EER - Standard</t>
  </si>
  <si>
    <t>Business EER - Custom</t>
  </si>
  <si>
    <t>Business EER - Strategic Energy Management</t>
  </si>
  <si>
    <t>Small Business Lighting</t>
  </si>
  <si>
    <t>Online Energy Analyzer</t>
  </si>
  <si>
    <t>Energy Savings at the Customer Meter – Program to Date</t>
  </si>
  <si>
    <t>Sector</t>
  </si>
  <si>
    <t>Gross</t>
  </si>
  <si>
    <t>Net</t>
  </si>
  <si>
    <t>Reported Savings (kWh)</t>
  </si>
  <si>
    <t>Verified Savings (kWh)</t>
  </si>
  <si>
    <t>Realization Rate (%)</t>
  </si>
  <si>
    <t>MEEIA 3-Year Target (kWh)</t>
  </si>
  <si>
    <t>% of MEEIA Target Achieved</t>
  </si>
  <si>
    <t>% of MEEIA Target</t>
  </si>
  <si>
    <t>Commercial EE Programs</t>
  </si>
  <si>
    <t>Residential EE Programs</t>
  </si>
  <si>
    <t>Educational Programs</t>
  </si>
  <si>
    <t>DR Programs</t>
  </si>
  <si>
    <t>GMO TOTAL</t>
  </si>
  <si>
    <t>Demand Savings at the Customer Meter – Program to Date</t>
  </si>
  <si>
    <t>Reported Savings (kW)</t>
  </si>
  <si>
    <t>Verified Savings (kW)</t>
  </si>
  <si>
    <t>MEEIA 3-Year Target (kW)</t>
  </si>
  <si>
    <t>Program</t>
  </si>
  <si>
    <t>PY2016</t>
  </si>
  <si>
    <t>PY2017</t>
  </si>
  <si>
    <t>PY2018</t>
  </si>
  <si>
    <t>PY2019</t>
  </si>
  <si>
    <t>PTD</t>
  </si>
  <si>
    <t>Commercial EE Programs Subtotal</t>
  </si>
  <si>
    <t>Evergy MO West Total</t>
  </si>
  <si>
    <t>Small Bus. Lighting</t>
  </si>
  <si>
    <t>Residential EE Programs Subtotal</t>
  </si>
  <si>
    <t>Income-Eligible Multifamily</t>
  </si>
  <si>
    <t xml:space="preserve">Home Lighting Rebate </t>
  </si>
  <si>
    <t>Educational Programs Subtotal</t>
  </si>
  <si>
    <t xml:space="preserve">Home Online Energy Audit </t>
  </si>
  <si>
    <t>Educational programs are not part of MEEIA Targets for Energy or Demand Savings</t>
  </si>
  <si>
    <t xml:space="preserve">Business Online Energy Audit </t>
  </si>
  <si>
    <t>DR Programs Subtotal</t>
  </si>
  <si>
    <t>The Demand Response Incentive Program did not claim any energy savings.</t>
  </si>
  <si>
    <t>Overall Portfolio: Data Tables</t>
  </si>
  <si>
    <t>Overall Program: Figures</t>
  </si>
  <si>
    <t>Data is sourced to Guidehouse analysis unless otherwise noted.</t>
  </si>
  <si>
    <t>Energy Savings at the Customer Meter – PY 2019</t>
  </si>
  <si>
    <t>Distribution of Gross  Energy Savings by Program (PY2019)</t>
  </si>
  <si>
    <t>Distribution of Net  Energy Savings by Program (PY2019)</t>
  </si>
  <si>
    <t>MEEIA 4-Year Target (kWh)</t>
  </si>
  <si>
    <t>Verified Gross</t>
  </si>
  <si>
    <t>% of total Gross</t>
  </si>
  <si>
    <t>Verified Net</t>
  </si>
  <si>
    <t>% of total Net</t>
  </si>
  <si>
    <t>N/A</t>
  </si>
  <si>
    <t>SEM</t>
  </si>
  <si>
    <t>IEMF</t>
  </si>
  <si>
    <t>IE Home Energy Report</t>
  </si>
  <si>
    <t>Online Energy Audit programs are not part of MEEIA Targets for Energy or Demand Savings.</t>
  </si>
  <si>
    <t>Evergy Metro TOTAL</t>
  </si>
  <si>
    <t>Note: Gross realization rates are the ratio of verified gross savings to reported gross savings and indicates the accuracy of deemed savings tracked by Evergy Metro.</t>
  </si>
  <si>
    <t>Coincident Demand Savings at the Customer Meter – PY 2019</t>
  </si>
  <si>
    <t>Distribution of Demand Savings by Program (PY2019)</t>
  </si>
  <si>
    <t>Distribution of Net Savings by Program (PY2019)</t>
  </si>
  <si>
    <t>MEEIA 4-Year Target (kW)</t>
  </si>
  <si>
    <t>Distribution of Gross  Energy Savings by Program (Program to Date)</t>
  </si>
  <si>
    <t>Distribution of Net Energy Savings by Program (Program to Date)</t>
  </si>
  <si>
    <t>4- Year Verified Savings (kWh)</t>
  </si>
  <si>
    <t>Percent of Verified Gross Savings (kWh)</t>
  </si>
  <si>
    <t>Percent Verified Net Savings (kWh)</t>
  </si>
  <si>
    <t>Percent of Verified Gross Savings (kW)</t>
  </si>
  <si>
    <t>Percent Verified Net Savings (kW)</t>
  </si>
  <si>
    <t>Business PT</t>
  </si>
  <si>
    <t>Residential PT</t>
  </si>
  <si>
    <t>DRI</t>
  </si>
  <si>
    <t>Coincident Demand Savings at the Customer Meter – Program to Date</t>
  </si>
  <si>
    <t>Distribution of Demand Savings by Program (Program to Date)</t>
  </si>
  <si>
    <t>Distribution of Net Demand Savings by Program (Program to Date)</t>
  </si>
  <si>
    <t>4-Year Verified Savings (kW)</t>
  </si>
  <si>
    <t>Online Energy Audit programs are not part of MEEIA Targets for Energy or Demand Savings</t>
  </si>
  <si>
    <t>NTG Components by Program</t>
  </si>
  <si>
    <t>Program Name*</t>
  </si>
  <si>
    <t>Free Ridership</t>
  </si>
  <si>
    <t>Participant Spillover</t>
  </si>
  <si>
    <t>Non-Participant Spillover</t>
  </si>
  <si>
    <t>NTGR</t>
  </si>
  <si>
    <t>Projects Originating from the Business EER - Custom Program</t>
  </si>
  <si>
    <t>Projects Originating from the Business EER - Standard Program</t>
  </si>
  <si>
    <t>Guidehouse assumed a net-to-gross (NTG) value of 1.0 for the SEM program</t>
  </si>
  <si>
    <t>Deemed 1.0</t>
  </si>
  <si>
    <t>Guidehouse assumed a net-to-gross (NTG) value of 1.0 for the IE HER program</t>
  </si>
  <si>
    <t>Guidehouse assumed a net-to-gross (NTG) value of 1.0 for the HER program</t>
  </si>
  <si>
    <t>N/A - Savings not claimed in PY2019</t>
  </si>
  <si>
    <t>Guidehouse assumed a net-to-gross (NTG) value of 1.0 for the Programmable Thermostats programs and Demand Response Incentive program</t>
  </si>
  <si>
    <t>Portfolio Level NTG (Demand/Energy)</t>
  </si>
  <si>
    <t>NA</t>
  </si>
  <si>
    <t xml:space="preserve"> 93% / 89%*</t>
  </si>
  <si>
    <t>Note: *A portfolio level NTG of 93% for demand and 89% for energy was calculated by dividing the verified net savings by the verified gross savings</t>
  </si>
  <si>
    <t>Benefit-Cost Ratios by Program and Cost Test – PY2016</t>
  </si>
  <si>
    <t>Total Resource Cost Test</t>
  </si>
  <si>
    <t>Societal Cost Test</t>
  </si>
  <si>
    <t>Utility Cost Test</t>
  </si>
  <si>
    <t>Participant Cost Test</t>
  </si>
  <si>
    <t>Rate Impact Measure Test</t>
  </si>
  <si>
    <t>Evergy Metro</t>
  </si>
  <si>
    <t>Guidehouse</t>
  </si>
  <si>
    <t>INF*</t>
  </si>
  <si>
    <t>Home Lighting Rebate***</t>
  </si>
  <si>
    <t>*Ratios are infinite because there are positive benefits and no participant costs.</t>
  </si>
  <si>
    <t>** Guidehouse did not perform benefit-cost calculations for the Online Home Energy Audit, Online Business Energy Audit, Block Bidding, Strategic Energy Management, or Income-Eligible Weatherization programs because Evergy Metro does not claim savings for these programs and therefore Guidehouse did not verify savings.</t>
  </si>
  <si>
    <t>*** Includes the commercial segment of HLR in total</t>
  </si>
  <si>
    <t>Benefit-Cost Ratios by Program Groups and Cost Test – PY2016</t>
  </si>
  <si>
    <t>Portfolio</t>
  </si>
  <si>
    <t>EE Programs*</t>
  </si>
  <si>
    <t>     Residential EE Programs</t>
  </si>
  <si>
    <t>     C&amp;I EE Programs</t>
  </si>
  <si>
    <t>*Inclusive of administrative costs for educational program costs, market research, software development, and EM&amp;V.</t>
  </si>
  <si>
    <t>Benefit-Cost Ratios by Program and Cost Test – PY 2017</t>
  </si>
  <si>
    <t>Benefit-Cost Ratios by Program Groups and Cost Test – PY 2017</t>
  </si>
  <si>
    <t>Benefit-Cost Ratios by Program and Cost Test – PY 2018</t>
  </si>
  <si>
    <t>Benefit-Cost Ratios by Program Groups and Cost Test – PY 2018</t>
  </si>
  <si>
    <t>Benefit-Cost Ratios by Program and Cost Test – PY 2019</t>
  </si>
  <si>
    <t>Benefit-Cost Ratios by Program Groups and Cost Test – PY 2019</t>
  </si>
  <si>
    <t>Benefit-Cost Ratios by Program and Cost Test – Program to Date</t>
  </si>
  <si>
    <t>*** Includes all components of HLR which covers both residential and commercial cross sector sales</t>
  </si>
  <si>
    <t>Benefit-Cost Ratios by Program Groups and Cost Test – Program to Date</t>
  </si>
  <si>
    <t>Program Administrative Costs - PY2016</t>
  </si>
  <si>
    <t>Rebate Costs</t>
  </si>
  <si>
    <t>Direct Program Admin Costs**</t>
  </si>
  <si>
    <t>Indirect Program Admin Costs</t>
  </si>
  <si>
    <t>Total Costs</t>
  </si>
  <si>
    <t>Benefits from Energy Savings</t>
  </si>
  <si>
    <t>Benefits from Demand Savings</t>
  </si>
  <si>
    <t>Total Benefits</t>
  </si>
  <si>
    <t>Total Net Benefits</t>
  </si>
  <si>
    <t>BUSINESS EER - Standard</t>
  </si>
  <si>
    <t>*</t>
  </si>
  <si>
    <t>BUSINESS EER - Custom</t>
  </si>
  <si>
    <t>Portfolio Total</t>
  </si>
  <si>
    <t>*Evergy allocates indirect program administrative costs to programs as a percentage of total budget. These costs are not tracked separately from direct program administrative costs and are therefore included in that total.</t>
  </si>
  <si>
    <t>** Portfolio Total Direct Program Admin Costs include a Portfolio cost of $1672.84 which represents costs that are not allocated to a specific program.</t>
  </si>
  <si>
    <t>Program Administrative Costs - PY2017</t>
  </si>
  <si>
    <t>Benefits from Energy and Demand Savings***</t>
  </si>
  <si>
    <t>***DSMore energy and demand benefit exported results given summed.</t>
  </si>
  <si>
    <t>Portfolio Total**</t>
  </si>
  <si>
    <t>**Research and Pilot spending not included for program only spending phase consistency.</t>
  </si>
  <si>
    <t>Program Administrative Costs - PY2019</t>
  </si>
  <si>
    <t>Program Administrative Costs - Program to Date</t>
  </si>
  <si>
    <t>MEEIA 2 - Discount Rate Matrix</t>
  </si>
  <si>
    <t>Benefit Cost Test</t>
  </si>
  <si>
    <t>TRC</t>
  </si>
  <si>
    <t>UCT</t>
  </si>
  <si>
    <t>RIM</t>
  </si>
  <si>
    <t>SCT</t>
  </si>
  <si>
    <t>PCT</t>
  </si>
  <si>
    <t>Note: The EM&amp;V report applied the following discount rates when calculating net present value.</t>
  </si>
  <si>
    <t>Energy Savings at the Customer Meter – PY 2018</t>
  </si>
  <si>
    <t>Distribution of Gross  Energy Savings by Program (PY2018)</t>
  </si>
  <si>
    <t>Distribution of Net Energy Savings by Program (PY2018)</t>
  </si>
  <si>
    <t>Educational programs are not part of MEEIA Targets for Energy or Demand Savings.</t>
  </si>
  <si>
    <t>KCP&amp;L-MO TOTAL</t>
  </si>
  <si>
    <t>Note: Gross realization rates are the ratio of verified gross savings to reported gross savings and indicates the accuracy of deemed savings tracked by KCP&amp;L-MO.</t>
  </si>
  <si>
    <t>Coincident Demand Savings at the Customer Meter – PY 2018</t>
  </si>
  <si>
    <t>Distribution of Demand Savings by Program (PY2018)</t>
  </si>
  <si>
    <t>Distribution of Net Demand Savings by Program (PY2018)</t>
  </si>
  <si>
    <t>N/A - Savings not claimed in PY2017</t>
  </si>
  <si>
    <t>Portfolio Level NTG</t>
  </si>
  <si>
    <t xml:space="preserve"> 93% / 91%*</t>
  </si>
  <si>
    <t>Note: *A portfolio level NTG of 93% for demand and 91% for energy was calculated by dividing the verified net savings by the verified gross savings</t>
  </si>
  <si>
    <t>*KCP&amp;L allocates indirect program administrative costs to programs as a percentage of total budget. These costs are not tracked separately from direct program administrative costs and are therefore included in that total.</t>
  </si>
  <si>
    <t>Program Administrative Costs - PY2018</t>
  </si>
  <si>
    <t>Energy Savings at the Customer Meter – PY 2017</t>
  </si>
  <si>
    <t>Distribution of Gross  Energy Savings by Program (PY2017)</t>
  </si>
  <si>
    <t>Distribution of Net Energy Savings by Program (PY2017)</t>
  </si>
  <si>
    <t>Coincident Demand Savings at the Customer Meter – PY 2017</t>
  </si>
  <si>
    <t>Distribution of Demand Savings by Program (PY2017)</t>
  </si>
  <si>
    <t>Distribution of Net Demand Savings by Program (PY2017)</t>
  </si>
  <si>
    <t xml:space="preserve"> 96% / 93%*</t>
  </si>
  <si>
    <t>Note: *A portfolio level NTG of 96% for demand and 93% for energy was calculated by dividing the verified net savings by the verified gross savings</t>
  </si>
  <si>
    <t>KCP&amp;L-MO</t>
  </si>
  <si>
    <t>** Guidehouse did not perform benefit-cost calculations for the Online Home Energy Audit, Online Business Energy Audit, Block Bidding, Strategic Energy Management, or Income-Eligible Weatherization programs because KCP&amp;L-MO does not claim savings for these programs and therefore Guidehouse did not verify savings.</t>
  </si>
  <si>
    <t>Energy Savings at the Customer Meter – PY2016</t>
  </si>
  <si>
    <t>Distribution of Gross  Energy Savings by Program (PY2016)</t>
  </si>
  <si>
    <t>Distribution of Net Energy Savings by Program (PY2016)</t>
  </si>
  <si>
    <t>-</t>
  </si>
  <si>
    <t>Coincident Demand Savings at the Customer Meter – PY2016</t>
  </si>
  <si>
    <t>Distribution of Demand Savings by Program (PY2016)</t>
  </si>
  <si>
    <t>Distribution of Net Demand Savings by Program (PY2016)</t>
  </si>
  <si>
    <t>Deemed 1.0 pending future research</t>
  </si>
  <si>
    <t>N/A - Savings not claimed in PY2016</t>
  </si>
  <si>
    <t>1.0 based on analysis approach generating net results</t>
  </si>
  <si>
    <t>Benefit-Cost Ratios by Program and Cost Test – PY2016-PY2018</t>
  </si>
  <si>
    <t>Business Energy Efficiency Rebate - Standard: Data Tables</t>
  </si>
  <si>
    <t>Business Energy Efficiency Rebate - Standard: Figures</t>
  </si>
  <si>
    <t>Executive Summary</t>
  </si>
  <si>
    <t>Energy at the Customer Meter: PY2019 Savings Summary</t>
  </si>
  <si>
    <t>Program Savings Summary - PY 2019</t>
  </si>
  <si>
    <t>Reported Savings</t>
  </si>
  <si>
    <t>Verified Savings</t>
  </si>
  <si>
    <t>Realization Rate</t>
  </si>
  <si>
    <t>MEEIA 4-Year Target</t>
  </si>
  <si>
    <t>Energy at Customer Meter (kWh)</t>
  </si>
  <si>
    <t>Coinc Demand at Customer Meter (kW)</t>
  </si>
  <si>
    <t>Source: Program Tracking Database and Guidehouse analysis</t>
  </si>
  <si>
    <t>Energy at the Customer Meter: Program Savings Summary</t>
  </si>
  <si>
    <t>Program Savings Summary - Program to Date</t>
  </si>
  <si>
    <t>Net to Gross Component Summary</t>
  </si>
  <si>
    <t>Coincident Demand at Customer Meter: PY2019 Savings Summary</t>
  </si>
  <si>
    <t xml:space="preserve">Note: The NTG ratio is rounded to the nearest 100th. </t>
  </si>
  <si>
    <t>Savings by Measure Type</t>
  </si>
  <si>
    <t>Measure Type</t>
  </si>
  <si>
    <t>Total Number of Projects</t>
  </si>
  <si>
    <t>Reported Energy Savings (kWh)</t>
  </si>
  <si>
    <t>% of Total</t>
  </si>
  <si>
    <t>Verified Energy Savings (kWh)</t>
  </si>
  <si>
    <t>Reported Demand Savings (kW)</t>
  </si>
  <si>
    <t>Verified Demand Savings (kW)</t>
  </si>
  <si>
    <t>HVAC</t>
  </si>
  <si>
    <t>Lighting</t>
  </si>
  <si>
    <t>Hot Water</t>
  </si>
  <si>
    <t>Pumps/Fans</t>
  </si>
  <si>
    <t>Refrigeration</t>
  </si>
  <si>
    <t>Additional Detail</t>
  </si>
  <si>
    <t>Verified Inputs for Lighting Projects</t>
  </si>
  <si>
    <t>Building Type</t>
  </si>
  <si>
    <t>Verified (Guidehouse Analysis and IL TRM)</t>
  </si>
  <si>
    <t>Total Number of Loggers Installed</t>
  </si>
  <si>
    <t>Waste Heat Factor (Energy)</t>
  </si>
  <si>
    <t>Waste Heat Factor (Demand)</t>
  </si>
  <si>
    <t>Revised Coincident Factor (CF)</t>
  </si>
  <si>
    <t>Revised Hours of Use (HOU)</t>
  </si>
  <si>
    <t>Industrial</t>
  </si>
  <si>
    <t>Office</t>
  </si>
  <si>
    <t>Other</t>
  </si>
  <si>
    <t>Retail</t>
  </si>
  <si>
    <t>School</t>
  </si>
  <si>
    <t>Warehouse</t>
  </si>
  <si>
    <t>Exterior</t>
  </si>
  <si>
    <t>Source: Program Tracking Database and Guidehouse analysis and Illinois TRM</t>
  </si>
  <si>
    <t>Final NTG Component Results - C&amp;I Standard Rebate Program</t>
  </si>
  <si>
    <t>Survey Type</t>
  </si>
  <si>
    <t>Respondents</t>
  </si>
  <si>
    <t>Number of Respondents</t>
  </si>
  <si>
    <t>Reporting Year (PY)</t>
  </si>
  <si>
    <t xml:space="preserve">Free Ridership </t>
  </si>
  <si>
    <t xml:space="preserve">Non-Participant Spillover </t>
  </si>
  <si>
    <t>Participant Web Survey</t>
  </si>
  <si>
    <t>PY2016 Participating End-Use Customers</t>
  </si>
  <si>
    <t>--</t>
  </si>
  <si>
    <t>Trade Ally Web Survey</t>
  </si>
  <si>
    <t>Participating Trade Allies</t>
  </si>
  <si>
    <t>Measures with 2% or more program level savings and their effect on Program Level Realization Rate</t>
  </si>
  <si>
    <t>PY2019 Percentage of Verified Energy Savings by End-Use</t>
  </si>
  <si>
    <t>PY2019 Percentage of Verified Demand Savings by End-Use</t>
  </si>
  <si>
    <t>Measure name</t>
  </si>
  <si>
    <t>Primary Key</t>
  </si>
  <si>
    <t>Energy Realization Rate (%)</t>
  </si>
  <si>
    <t>Demand Realization Rate (%)</t>
  </si>
  <si>
    <t>Percentage of Reported savings kWh (%)</t>
  </si>
  <si>
    <t>Percentage of Reported savings kW (%)</t>
  </si>
  <si>
    <t>Effect on Energy Realization Rate</t>
  </si>
  <si>
    <t>Effect on Demand Realization Rate</t>
  </si>
  <si>
    <t>Percentage of Verified savings kWh (%)</t>
  </si>
  <si>
    <t>Percentage of Verified savings kW (%)</t>
  </si>
  <si>
    <t>Interior LED Linear Lamp Replacing 4ft T8, T12, or T5 Lamp</t>
  </si>
  <si>
    <t>Interior LED 2X4 Retrofit Kit replacing T8, T12 or T5/T5HO fixture</t>
  </si>
  <si>
    <t>Interior Occupancy or Vacancy Sensor Replacing No Controls</t>
  </si>
  <si>
    <t>Interior LED 2X4 Troffer or Linear Ambient replacing T8, T12 or T5/T5HO fixture</t>
  </si>
  <si>
    <t>Interior LED 2X2 Troffer or Linear Ambient replacing T8, T12 or T5/T5HO fixture</t>
  </si>
  <si>
    <t>LED High Bay Fixture replacing 451W - 750W fixture</t>
  </si>
  <si>
    <t>Interior Directional LED Lamp replacing 50-70W Lamp</t>
  </si>
  <si>
    <t>Interior Directional LED Lamp replacing 71-110W Lamp</t>
  </si>
  <si>
    <t>LED Low/High Bay Fixture replacing 301W‐450W fixture</t>
  </si>
  <si>
    <t>Parking Garage LED replacing 101W-175W Fixture or Mogul Screw-Base Lamp</t>
  </si>
  <si>
    <t>Remove 4ft Lamp from T8 or T12 system</t>
  </si>
  <si>
    <t>Parking Garage LED replacing &lt;= 100W Fixture or Mogul Screw-Base Lamp</t>
  </si>
  <si>
    <t>Interior LED Downlight or Retrofit Kit replacing 61-100W Fixture</t>
  </si>
  <si>
    <t>Other Measures</t>
  </si>
  <si>
    <t>TOTAL</t>
  </si>
  <si>
    <t>Savings by Building Type</t>
  </si>
  <si>
    <t>PY2019 Percentage of Verified Energy Savings by Building Type</t>
  </si>
  <si>
    <t>PY2019 Percentage of Verified Demand Savings by Building Type</t>
  </si>
  <si>
    <t>% of Verified Total kWh</t>
  </si>
  <si>
    <t>Demand Realization Rate</t>
  </si>
  <si>
    <t>% of Verified Total kW</t>
  </si>
  <si>
    <t>Standard- Evergy Metro</t>
  </si>
  <si>
    <t>Parking Garage*</t>
  </si>
  <si>
    <t>Source: C&amp;I Standard and SBL Program Tracking Databases and Guidehouse analysis</t>
  </si>
  <si>
    <t>*Lighting measures installed in parking garages were separated out from other projects since the waste heat factor for garages are 1.0, the coincidence factor is 1.0, and the HOU is assumed to be 8760</t>
  </si>
  <si>
    <t>Business Energy Efficiency Rebate - Custom: Data Tables</t>
  </si>
  <si>
    <t>Business Energy Efficiency Rebate - Custom: Figures</t>
  </si>
  <si>
    <t>Coincident Demand at Customer Meter: Program Savings Summary</t>
  </si>
  <si>
    <t>Source: Guidehouse analysis PY2018</t>
  </si>
  <si>
    <t>Evergy Metro BEER Custom - PY2017 Summary by Measure Type</t>
  </si>
  <si>
    <t>% of Total Verified Energy (%)</t>
  </si>
  <si>
    <t>% of Total Verified Demand (%)</t>
  </si>
  <si>
    <t>Compressed Air</t>
  </si>
  <si>
    <t>Miscellaneous</t>
  </si>
  <si>
    <t>Motors &amp; Drives</t>
  </si>
  <si>
    <t>Process</t>
  </si>
  <si>
    <t xml:space="preserve">End-of-Year Population and Sample Sizes </t>
  </si>
  <si>
    <t>Stratum</t>
  </si>
  <si>
    <t>Reported Peak Demand Savings (kW)</t>
  </si>
  <si>
    <t>Projects in Sample</t>
  </si>
  <si>
    <t>Certainty</t>
  </si>
  <si>
    <t>Percent of Verified kWh Savings by Measure Type: PY 2018</t>
  </si>
  <si>
    <t>Large Lighting</t>
  </si>
  <si>
    <t>Large Non-Lighting</t>
  </si>
  <si>
    <t>Small Lighting</t>
  </si>
  <si>
    <t>Small Non-Lighting</t>
  </si>
  <si>
    <t>Source: C&amp;I Custom Rebate Program Tracking Database and Guidehouse analysis</t>
  </si>
  <si>
    <t>Note: Large projects account for at least 75% of total energy savings while total energy savings of all small projects are no more than 25%.</t>
  </si>
  <si>
    <t>Energy Impacts at the Customer Meter For Sampled Projects</t>
  </si>
  <si>
    <t>Total Reported Energy Savings (kWh)</t>
  </si>
  <si>
    <t>Total Verified Energy Savings (kWh)</t>
  </si>
  <si>
    <t>Energy RR</t>
  </si>
  <si>
    <t>Relative Precision at 90% Confidence (one-tailed)</t>
  </si>
  <si>
    <t>Percent of Verified kW Savings by Measure Type: PY 2018</t>
  </si>
  <si>
    <t>Coincident Demand Impacts at Customer Meter For Sampled Projects</t>
  </si>
  <si>
    <t>Total Reported Coincident Demand Savings (kW)</t>
  </si>
  <si>
    <t>Total Verified Coincident Demand Savings (kW)</t>
  </si>
  <si>
    <t>Coincident Demand RR</t>
  </si>
  <si>
    <t xml:space="preserve">Project-Level Energy and Demand Savings and RRs </t>
  </si>
  <si>
    <t>Guidehouse Site ID</t>
  </si>
  <si>
    <t>Project Type</t>
  </si>
  <si>
    <t>Reported kWh</t>
  </si>
  <si>
    <t>Verified kWh</t>
  </si>
  <si>
    <t>Realization Rate (kWh)</t>
  </si>
  <si>
    <t>Reported kW</t>
  </si>
  <si>
    <t>Verified kW</t>
  </si>
  <si>
    <t>Realization Rate (kW)</t>
  </si>
  <si>
    <t>1679</t>
  </si>
  <si>
    <t>1391</t>
  </si>
  <si>
    <t>1186</t>
  </si>
  <si>
    <t>1526</t>
  </si>
  <si>
    <t>1137</t>
  </si>
  <si>
    <t>Non-lighting</t>
  </si>
  <si>
    <t>1464</t>
  </si>
  <si>
    <t>1370</t>
  </si>
  <si>
    <t>1200</t>
  </si>
  <si>
    <t>1135</t>
  </si>
  <si>
    <t>1127</t>
  </si>
  <si>
    <t>1322</t>
  </si>
  <si>
    <t>1292</t>
  </si>
  <si>
    <t>1118</t>
  </si>
  <si>
    <t>1546</t>
  </si>
  <si>
    <t>1364</t>
  </si>
  <si>
    <t>2085</t>
  </si>
  <si>
    <t>1067</t>
  </si>
  <si>
    <t>1230</t>
  </si>
  <si>
    <t>1117</t>
  </si>
  <si>
    <t>Project-Level Results for Sampled Projects</t>
  </si>
  <si>
    <t>Nav. Site ID</t>
  </si>
  <si>
    <t>Energy RR (%)</t>
  </si>
  <si>
    <t>Effect on Energy RR (%)</t>
  </si>
  <si>
    <t>Demand RR (%)</t>
  </si>
  <si>
    <t>Effect on Demand RR (%)</t>
  </si>
  <si>
    <t>Reason for Discrepancy</t>
  </si>
  <si>
    <t>No discrepancy was found between the reported and verified savings for this project.</t>
  </si>
  <si>
    <t>The difference in the energy savings compared to the reported savings was due to the use of Waste Heat Factor for Energy (WHFe) in the verified calculations. The verified demand savings were calculated using the savings algorithm from IL TRM v7.0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t>
  </si>
  <si>
    <t>The difference in the energy savings compared to the reported savings was due to the use of Waste Heat Factor for Energy (WHFe) in the verified calculations. The verified demand savings were calculated using the savings algorithm from IL TRM v7.0 utilizing the Waste Heat Factor for Demand (WHFd) and Coincidence Factor, while the reported demand savings were calculated using the kW factor approach. Guidehouse used coincidence factor and waste heat factors from Guidehouse long-term metering study results for the lighting measure. Guidehouse also updated the wattage for one fixture from 18W to 18.5W based on specification sheet data.</t>
  </si>
  <si>
    <t>The difference in the demand savings compared to the reported savings was due to the use of the engineering approach in the verified calculations, while the reported demand savings were calculated using the kW factor approach.</t>
  </si>
  <si>
    <t>The reported savings for this measure were calculated assuming the proposed fan speed would vary as a function of outdoor air temperature (OAT). However the fan speed was noted to not vary as a function of OAT but had a fixed reduction of 19 percent during the site visit due to minimum ventilation requirements for the facility. Thus the verified savings were calculated using a 19 percent reduction in fan speed year-round. The difference in the demand savings was driven by the different approaches used in the calculations. The reported demand savings were calculated using the kW factor approach, while the verified demand savings were calculated using the engineering approach.</t>
  </si>
  <si>
    <t>Guidehouse verified higher savings for the lighting measures part of this project due to the use of WHFe in the verified calculations. Guidehouse also updated the lighting hours-of-use for this project from 2,860 hours to 4,680 hours based on the operating schedule for the facility. Guidehouse also verified higher savings for the HVAC measure part of this project. The reported savings for the HVAC measure were calculated using the savings algorithm from the IL TRM v7.0. Guidehouse calculated verified savings for the HVAC measure using the 8760 hourly analysis approach. The difference in the demand savings was driven by the different approaches used in the calculations. The reported demand savings were calculated using the kW factor approach, while the verified demand savings were calculated using the engineering approach.</t>
  </si>
  <si>
    <t xml:space="preserve"> The difference in the demand savings was driven by the different approaches used in the calculations. The reported demand savings were calculated using the kW factor approach, while the verified demand savings were calculated using the engineering approach.</t>
  </si>
  <si>
    <t>Guidehouse calculated the verified savings for this project using the 8760 hourly analysis engineering approach that captures the installed equipment's hourly savings in a year, while the reported savings were estimated using a 5-degree temperature bin analysis approach. The difference in the demand savings was driven by the different approaches used in the calculations. The reported demand savings were calculated using the kW factor approach, while the verified demand savings were calculated using the engineering approach.</t>
  </si>
  <si>
    <t>Guidehouse calculated the verified savings for this project using the 8760 hourly analysis engineering approach that captures the installed equipment's hourly savings in a year, while the reported savings were estimated using a 2-degree temperature bin analysis approach. Guidehouse also updated the minimum outside air temperature at which chiller operates from 40F to 50F based on data collected during the site visit, this resulted in lower annual operating hours for the chiller. The baseline chilled water pump was noted to have a VFD during the site visit, hence no additional savings for installation of VFD on chilled water pump were verified. The difference in the demand savings was driven by the different approaches used in the calculations. The reported demand savings were calculated using the kW factor approach, while the verified demand savings were calculated using the engineering approach.</t>
  </si>
  <si>
    <t>The difference in the demand savings was driven by the different approaches used in the calculations. The reported demand savings were calculated using the kW factor approach, while the verified demand savings were calculated using the engineering approach.</t>
  </si>
  <si>
    <t>Guidehouse calculated the verified savings for this project using the 8760 hourly analysis engineering approach that captures the installed equipment's hourly savings in a year, while the reported savings were estimated using a 5-degree temperature bin analysis approach. Guidehouse updated the setback during unoccupied period from 5F to 8F based on the data collected during the site visit. Guidehouse also verified that the HVAC equipment at the facility operates year-round while the reported savings assumed no HVAC equipment operation during December through March. This resulted in additional hours during which savings are produced for the AHU discharge air temperature reset measure implemented at the facility. The difference in the demand savings was driven by the different approaches used in the calculations. The reported demand savings were calculated using the kW factor approach, while the verified demand savings were calculated using the engineering approach.</t>
  </si>
  <si>
    <t>The difference in the energy savings compared to the reported savings for the lighting measure was due to the use of Waste Heat Factor for Energy (WHFe) in the verified calculations. Guidehouse also updated the area used to calculate the baseline wattage at the facility from 90,184 square feet to 78,556 square feet based on data collected during the site visit. Guidehouse used coincidence factor and waste heat factors from Guidehouse long-term metering study results for the lighting measure. During the site visit, Guidehouse also verified that the actual installed rooftop units at the facility were different from those used in the reported calculations. Guidehouse calculated the verified savings using the specifications for the actual installed units and updated the baseline efficiency accordingly. The difference in the demand savings was driven by the different approaches. The reported demand savings were calculated using the kW factor approach, while the verified demand savings were calculated using the engineering approach.</t>
  </si>
  <si>
    <t>Guidehouse verified higher savings for this project due to additional savings from the cooling tower fan and condenser water pump components that are part of the chilled water system at the facility. Guidehouse also verified additional savings from temperature setback during unoccupied period that was verified during the site visit. The reported savings were calculated using rated efficiency values, Guidehouse calculated verified savings using updated efficiency values based on trend data. The difference in the demand savings was driven by the different approaches. The reported demand savings were calculated using the kW factor approach, while the verified demand savings were calculated using the engineering approach.</t>
  </si>
  <si>
    <t>The reported savings for this measure were calculated using the savings algorithm from the Missouri TRM 2017. The verified savings were calculated using the 8760 hourly analysis approach. In the absence of trend data, Guidehouse assumed that the VFD speed for the supply and return fans varied as a function of outdoor air temperature. The difference in the demand savings was driven by the different approaches. The reported demand savings were calculated using the kW factor approach, while the verified demand savings were calculated using the engineering approach. Since the HP of the installed fan array was greater than the existing fan HP for both supply and return fans and the installed fan array was assumed to operate at 100% speed during the peak period, no demand savings were verified for this project.</t>
  </si>
  <si>
    <t>Guidehouse calculated the verified savings for this project using the 8760 hourly analysis engineering approach that captures the installed equipment's hourly savings in a year, while the reported savings were estimated using a 5-degree temperature bin analysis approach. Guidehouse also verified savings for the demand controlled ventilation measure installed as part of the project. The reported savings did not include savings from this measure. The difference in the demand savings was driven by the different approaches. The reported demand savings were calculated using the kW factor approach, while the verified demand savings were calculated using the engineering approach.</t>
  </si>
  <si>
    <t>The difference in the energy savings compared to the reported savings was due to the use of Waste Heat Factor for Energy (WHFe) in the verified calculations. Guidehouse also updated the lighting operating hours for the workstations from 8,000 hours to 6,478 hours and from 8,736 hours to 8,251 hours for the warehouse based on information collected during the phone interview. The verified demand savings were calculated using the savings algorithm from IL TRM v7.0 utilizing the Waste Heat Factor for Demand (WHFd) and Coincidence Factor, while the reported demand savings were calculated using the kW factor approach. Guidehouse used waste heat factors from Guidehouse long-term metering study results for the lighting measure. Since the lights operate during the peak period a coincidence factor of 1 was used in the verified calculations. Since the occupancy sensors installed as part of the project only replaced the existing occupancy sensors, no additional savings were verified for the installation of occupancy sensors.</t>
  </si>
  <si>
    <t>The reported savings for this measure were calculated using building simulation modelling. However the EE measures modelled in the reported building simulation were different from the measures actually installed. Guidehouse verified savings for the installed measures using engineering approach.</t>
  </si>
  <si>
    <t>Participant Satisfaction with Custom Program (on a scale of 1 through 5, 1 being the lowest, 5 being the highest)</t>
  </si>
  <si>
    <t>Program Component</t>
  </si>
  <si>
    <t>Average Satisfaction (1-5)</t>
  </si>
  <si>
    <t>Amount of rebate</t>
  </si>
  <si>
    <t>Time it took to receive the rebate</t>
  </si>
  <si>
    <t>Program communications about eligibility requirements and application process</t>
  </si>
  <si>
    <t>Requirements to participate in program</t>
  </si>
  <si>
    <t>Application process</t>
  </si>
  <si>
    <t>Pre-approval application process</t>
  </si>
  <si>
    <t>Final approval application process</t>
  </si>
  <si>
    <t>The Program Representative</t>
  </si>
  <si>
    <t>Your installation contractor</t>
  </si>
  <si>
    <t>Overall satisfaction with the program</t>
  </si>
  <si>
    <t>Source: Guidehouse survey of participants; n = 63</t>
  </si>
  <si>
    <t>Participant Satisfaction with KCP&amp;L (on a scale of 1 through 5, 1 being the lowest, 5 being the highest)</t>
  </si>
  <si>
    <t>Overall Satisfaction with KCP&amp;L</t>
  </si>
  <si>
    <t>Source: Guidehouse survey of participants; n = 102</t>
  </si>
  <si>
    <t>Participant's Willingness to Participate in KCP&amp;L Rebate Program Again (on a scale of 1 through 5, 1 being "not at all likely", 5 being "very likely")</t>
  </si>
  <si>
    <t>KCP&amp;L Rebate Program</t>
  </si>
  <si>
    <t>Easiness to complete Business Energy Efficiency Rebates Custom project
 pre-approval application (on a scale of 1 through 5, 1 being "not at all easy", 5 being "extremely easy")</t>
  </si>
  <si>
    <t>Pre-approval application</t>
  </si>
  <si>
    <t>Source: Guidehouse survey of participants; n = 65</t>
  </si>
  <si>
    <t>Trade Ally Satisfaction with Custom Program (on a scale of 1 through 5, 1 being the lowest, 5 being the highest)</t>
  </si>
  <si>
    <t>Marketing materials provided by the program</t>
  </si>
  <si>
    <t>Amount and type of communication received from the program</t>
  </si>
  <si>
    <t>Amount and type of training provided by the program</t>
  </si>
  <si>
    <t>Project application process</t>
  </si>
  <si>
    <t>Time to complete a project through the program</t>
  </si>
  <si>
    <t>The amount of the program incentives</t>
  </si>
  <si>
    <t>Source: Guidehouse survey of trade allies; n = 18</t>
  </si>
  <si>
    <t>Trade Ally Satisfaction with Custom Program Elements over Previous Year</t>
  </si>
  <si>
    <t>Program component</t>
  </si>
  <si>
    <t>Increased</t>
  </si>
  <si>
    <t>Stayed the same</t>
  </si>
  <si>
    <t>Decreased</t>
  </si>
  <si>
    <t>Don't know</t>
  </si>
  <si>
    <t>Not applicable; first year in program</t>
  </si>
  <si>
    <t>Source: Guidehouse survey of trade allies who had participated in prior years; n = 17</t>
  </si>
  <si>
    <t>Trade Ally Overall Satisfaction with the Custom Program (on a scale of 1 through 5, 1 being the lowest, 5 being the highest)</t>
  </si>
  <si>
    <t>Overall Satisfaction with Custom Program</t>
  </si>
  <si>
    <t>Block Bidding: Data Tables</t>
  </si>
  <si>
    <t>There was no program activity in PY2019.</t>
  </si>
  <si>
    <t>Business Energy Efficiency Rebate - SEM: Data Tables</t>
  </si>
  <si>
    <t>No program activity was reported in PY2019</t>
  </si>
  <si>
    <t>Small Bus. Lighting: Data Tables</t>
  </si>
  <si>
    <t>Whole House Efficiency: Data Tables</t>
  </si>
  <si>
    <t>Whole House Efficiency - Custom: Figures</t>
  </si>
  <si>
    <t>Coincident Demand at the Customer Meter: Program Savings Summary</t>
  </si>
  <si>
    <t>Reported Savings*</t>
  </si>
  <si>
    <t>*Reported Savings in the IC tracking database totaled 4,309,749.74 kWh, differing by 897.36 kWh compared to Evergy Metro's Nexant database. The reported savings above align with Evergy Metro's Nexant extract. Demand savings aligned for both the IC tracking data and Nexant database.</t>
  </si>
  <si>
    <t>Energy Impacts at the Customer Meter</t>
  </si>
  <si>
    <t>PY2019 Summary by Measure Type</t>
  </si>
  <si>
    <t>Tier 1: Energy Savings Kit</t>
  </si>
  <si>
    <t>Tier 2: Building Shell Measures</t>
  </si>
  <si>
    <t>Tier 3: HVAC Measures</t>
  </si>
  <si>
    <t xml:space="preserve">Measure-Level Energy and Demand Savings and RRs </t>
  </si>
  <si>
    <t>Measure</t>
  </si>
  <si>
    <t>Sub-Measure</t>
  </si>
  <si>
    <t>Quantity</t>
  </si>
  <si>
    <t>Coincident Demand Impacts at the Customer Meter</t>
  </si>
  <si>
    <t>T1: Energy Savings Kit</t>
  </si>
  <si>
    <t>LED</t>
  </si>
  <si>
    <t>LED 9W A19</t>
  </si>
  <si>
    <t>5 Watt LED Bulb - Candle E12 Base</t>
  </si>
  <si>
    <t>6 Watt LED Bulb - Globe</t>
  </si>
  <si>
    <t>8 Watt LED Bulb - BR30</t>
  </si>
  <si>
    <t>Hot Water Pipe Wrap</t>
  </si>
  <si>
    <t>Advanced Power Strip</t>
  </si>
  <si>
    <t>Aerator</t>
  </si>
  <si>
    <t>Kitchen Faucet</t>
  </si>
  <si>
    <t>Bathroom Faucet</t>
  </si>
  <si>
    <t>Shower</t>
  </si>
  <si>
    <t>T2: Building Shell</t>
  </si>
  <si>
    <t>Air Sealing</t>
  </si>
  <si>
    <t>Insulation</t>
  </si>
  <si>
    <t>Ceiling</t>
  </si>
  <si>
    <t>Wall</t>
  </si>
  <si>
    <t>T3: HVAC</t>
  </si>
  <si>
    <t>Air Conditioner</t>
  </si>
  <si>
    <t>Time-of-Sale</t>
  </si>
  <si>
    <t>Early Replacement</t>
  </si>
  <si>
    <t>Heat Pump</t>
  </si>
  <si>
    <t>Air Source Time-of-Sale</t>
  </si>
  <si>
    <t>Air Source Early Replacement</t>
  </si>
  <si>
    <t>Air Source Replace Failed ER Heat</t>
  </si>
  <si>
    <t>Air Source Replace Operating ER Heat</t>
  </si>
  <si>
    <t>Ductless Mini-Split</t>
  </si>
  <si>
    <t>Ground Source Time-of-Sale</t>
  </si>
  <si>
    <t>Ground Source Early Replacement</t>
  </si>
  <si>
    <t>Ground Source Replace ER Heat</t>
  </si>
  <si>
    <t>Ground Source New Construction</t>
  </si>
  <si>
    <t>ECM Furnace Fan</t>
  </si>
  <si>
    <t>Maintenance and Tune-up</t>
  </si>
  <si>
    <t>All</t>
  </si>
  <si>
    <t>Refrigerant Charge and Coil Cleaning</t>
  </si>
  <si>
    <t>Measure-Level Results and Reasons for Discrepancies</t>
  </si>
  <si>
    <t>Major Reasons for Discrepancy</t>
  </si>
  <si>
    <t xml:space="preserve"> Demand RR (%)</t>
  </si>
  <si>
    <t>Reported values based on all LEDs evaluated as A19s. Verified values include different variables for specialty bulbs, as mandated by IL TRM v7. Verified numbers include minor updates to bulb wattage, HOU, and WHF as per IL TRM v7. (LED lighting parameters were standardized with HLR program previously, and are now evaluated separately so that they don't require rebalancing each year based on the HLR portfolio.)</t>
  </si>
  <si>
    <t>Reported values based on all LEDs evaluated as A19s. Verified values include different variables for specialty bulbs, as mandated by IL TRM v7. Verified numbers include minor updates to bulb wattage, CF, and WHF as per IL TRM v7. (LED lighting parameters were standardized with HLR program previously, and are now evaluated separately so that they don't require rebalancing each year based on the HLR portfolio.)</t>
  </si>
  <si>
    <t>Reported algorithms use IL TRM v5. Verified algorithms use IL TRM v7, which changed slightly from the previous version. Verified calculations assume 6ft of 1/2" pipe insulation and 3/4" pipes.</t>
  </si>
  <si>
    <t>No differences between reported and verified algorithms, or between PY2018 and PY2019.</t>
  </si>
  <si>
    <t>The verified numbers include baseline flowrates updated to IL TRM v7. GPMbase for kitchen faucets is 1.63. Previous value was 2.2</t>
  </si>
  <si>
    <t>The verified numbers include baseline flowrates updated to IL TRM v7. GPMbase for bathroom faucets is 1.53. Previous value was 2.2</t>
  </si>
  <si>
    <t>The verified numbers include baseline flowrates updated to IL TRM v7. GPMbase for showerheads is 2.24. Previous value was 2.67.</t>
  </si>
  <si>
    <t>The verified savings does not include heating savings for gas-heated homes, which make up 96% of the portfolio. Reported savings assumes electrical heating for all homes. IL TRM v7 also included new adjustment factors to account for projects that include both insulation and air sealing. Verified savings uses project-specific values, while the reported savings uses deemed values.</t>
  </si>
  <si>
    <t xml:space="preserve"> IL TRM v7 included new adjustment factors to account for projects that include both insulation and air sealing. These factors are not present in the IL TRM v5 algorithms. Verified savings uses project-specific values, while the reported savings uses deemed values.</t>
  </si>
  <si>
    <t>The verified savings does not include heating savings for gas-heated homes, which make up 97% of the portfolio. Reported savings assumes electrical heating for all homes. IL TRM v7 also included new adjustment factors to account for projects that include both ceiling insulation and air sealing. Verified savings uses project-specific values, while the reported savings uses deemed values.</t>
  </si>
  <si>
    <t>The IL TRM v7 includes new adjustment factors to account for projects that have both air sealing and ceiling insulation. Verified savings uses project-specific values, while the reported savings uses deemed values.</t>
  </si>
  <si>
    <t>No wall insulation projects with electrical savings in PY2019.</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</si>
  <si>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</si>
  <si>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numbers use TRM-verbatim EERbase of 10.5, in lieu the federal standard of 11.2.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</si>
  <si>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10.0.</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</si>
  <si>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9.2.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</si>
  <si>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numbers use TRM-verbatim EERbase of 11.0, in lieu the federal standard of 11.8.</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</si>
  <si>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9.12.</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</si>
  <si>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8.15.</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</si>
  <si>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SEERbase = 9.3, while the reported values use SEERbase = 14.</t>
  </si>
  <si>
    <t>The verified savings uses IL TRM v7 algorithms, while the reported savings use IL TRM v5 algorithms. V7 includes new degradation factors and efficiency adjustment factors. The verified savings use project-specific values, while the reported use deemed values for unit baseline and EE efficiency, capacity, etc. Verified savings uses EERbase = 7.5, while the reported values use EERbase = 11.8.</t>
  </si>
  <si>
    <t>Most units are Time-of-Sale (replace on burnout). Verified savings uses TOS baselines for these units, while the reported numbers use early retirement baselines for all units. Verified savings used SEER = 13, while reported savings used SEER = 9.12.</t>
  </si>
  <si>
    <t>Most units are Time-of-Sale (replace on burnout). Verified savings uses TOS baselines for these units, while the reported numbers use early retirement baselines for all units. Verified savings used EER = 11.2, while reported savings used EER = 8.55.</t>
  </si>
  <si>
    <t>The reported savings count each installation as one ton, while the verified savings are calculated per ton (avg capacity = 3.5 tons). The reported savings algorithm had a parentheses in the wrong place, resulting in higher-than-expected savings. These two discrepancies largely counterbalance each other. The reported savings also updated its estimate of full load EER, which is not tracked in the database.</t>
  </si>
  <si>
    <t>The reported savings algorithm uses a cooling EFLH of 982, while the verified savings uses 738. Cooling ELFH is a divisor in the demand algorithm.</t>
  </si>
  <si>
    <t>The previously-filed algorithms were unsourced, and Guidehouse was unable to locate them in ~5 TRMs. Verified algorithms use IL TRM v7.</t>
  </si>
  <si>
    <t>The reported algorithms are based on per-unit savings, while verified algorithms are based on per-ton savings. Average system tonnage is just under 3 tons.</t>
  </si>
  <si>
    <t>Income-Eligible Multi-Family: Data Tables</t>
  </si>
  <si>
    <t>Income Eligible Multifamily: Figures</t>
  </si>
  <si>
    <t>PY 2019 Summary by Measure Type</t>
  </si>
  <si>
    <t>% of Total Program kWh Savings</t>
  </si>
  <si>
    <t>% of Total Program kW Savings</t>
  </si>
  <si>
    <t>Aerators</t>
  </si>
  <si>
    <t>Low Flow Shower Head</t>
  </si>
  <si>
    <t>HVAC Tune-Up - CAC</t>
  </si>
  <si>
    <t>Custom</t>
  </si>
  <si>
    <t>Measure Name</t>
  </si>
  <si>
    <t>Reported kWh*</t>
  </si>
  <si>
    <t>kWh Realization Rate (%)</t>
  </si>
  <si>
    <t>Reported kW*</t>
  </si>
  <si>
    <t>kW Realization Rate (%)</t>
  </si>
  <si>
    <t>Lighting LED - 9 Watt</t>
  </si>
  <si>
    <t>Guidehouse referenced UMP for baseline wattage, and IL TRM 7 for hours of use, waste heat and coincident factors</t>
  </si>
  <si>
    <t>LED 9W A19 - Common Area</t>
  </si>
  <si>
    <t>5W LED E12 Candelabra</t>
  </si>
  <si>
    <t>6W LED Globe</t>
  </si>
  <si>
    <t>8W LED BR30</t>
  </si>
  <si>
    <t>Low Flow Shower Heads Chrome 1.5 - Electric WH</t>
  </si>
  <si>
    <t>Guidehouse referenced IL TRM 7, including baseline gpm and other input values</t>
  </si>
  <si>
    <t>Low Flow Shower Heads Handheld Chrome 1.5 - Electric WH</t>
  </si>
  <si>
    <t>1.5 GPM Kitchen Aerator</t>
  </si>
  <si>
    <t>Guidehouse referenced IL TRM 7, including baseline gpm and other input values. Baseline GPM lowered in IL TRM 7, compared to federal baseline and IL TRM 5 values</t>
  </si>
  <si>
    <t>1.0 GPM Bathroom Aerator</t>
  </si>
  <si>
    <t xml:space="preserve">Custom </t>
  </si>
  <si>
    <t>Guidehouse referenced IL TRM 7 vs TRM 5</t>
  </si>
  <si>
    <t>Count of Measures Installed by Type</t>
  </si>
  <si>
    <t>Number of Measures Installed</t>
  </si>
  <si>
    <t>Savings Summary by Measure</t>
  </si>
  <si>
    <t>Measure Category</t>
  </si>
  <si>
    <t>Home Lighting Rebate: Data Tables</t>
  </si>
  <si>
    <t>Home Lighting Rebate: Figures</t>
  </si>
  <si>
    <t>Notes:</t>
  </si>
  <si>
    <t>Total Free Ridership, Spillover, and NTGR equals the savings weighted sum of standard and specialty values</t>
  </si>
  <si>
    <t>Spillover</t>
  </si>
  <si>
    <t>Standard LEDs</t>
  </si>
  <si>
    <t>Specialty LEDs</t>
  </si>
  <si>
    <t>-- SO combined for participants and non-participants</t>
  </si>
  <si>
    <t>Source: Guidehouse analysis and deemed value developed in coordination with State Auditor</t>
  </si>
  <si>
    <t>Total verified savings includes the application of an in-service rate and adjustments for leakage and C&amp;I installations.</t>
  </si>
  <si>
    <t>Total Reported Energy Savings value was not broken out by Standard and Specialty</t>
  </si>
  <si>
    <t>Coincident Demand Impacts at Customer Meter</t>
  </si>
  <si>
    <t>Total Reported Demand Savings value was not broken out by Standard and Specialty</t>
  </si>
  <si>
    <t>End-of-Year Population and Sample Sizes - Residential Sales</t>
  </si>
  <si>
    <t>Number of Packages</t>
  </si>
  <si>
    <t>Number of Bulbs</t>
  </si>
  <si>
    <t>Counts include application of leakage and C&amp;I installations, savings also adjust for an in-service rate</t>
  </si>
  <si>
    <t>Source: Home Lighting Rebate Tracking Database, adjusted for leakage and cross-sector sales</t>
  </si>
  <si>
    <t>End-of-Year Population and Sample Sizes - Cross Sector Sales</t>
  </si>
  <si>
    <t>Based on a 4% cross-sector sales rate; savings also adjust for an in-service rate</t>
  </si>
  <si>
    <t>Source: Home Lighting Rebate Tracking Database</t>
  </si>
  <si>
    <t>End-of-Year Residential Leakage Sales</t>
  </si>
  <si>
    <t>Based on a 14% leakage rate; savings also adjust for an in-service rate</t>
  </si>
  <si>
    <t>Quarterly Sales - Residential and Cross-Sector Combined</t>
  </si>
  <si>
    <t>Total Number of Bulbs Sold</t>
  </si>
  <si>
    <t>Energy Savings (kWh)</t>
  </si>
  <si>
    <t>Demand Savings (kW)</t>
  </si>
  <si>
    <t>Q1</t>
  </si>
  <si>
    <t>Q2</t>
  </si>
  <si>
    <t>Q3</t>
  </si>
  <si>
    <t>Standard Total</t>
  </si>
  <si>
    <t>Specialty Total</t>
  </si>
  <si>
    <t>Adjusted for a 14% leakage rate; savings also adjust for an in-service rate</t>
  </si>
  <si>
    <t>Slight rounding error in quarterly calculations leads to small differences in kWh savings (less than 11 kWh)</t>
  </si>
  <si>
    <t>In-Service Rate - LEDs Obtained in 2016 (Combined GMO and Evergy Metro)</t>
  </si>
  <si>
    <t>Year</t>
  </si>
  <si>
    <t>Cumulative Installation Rate</t>
  </si>
  <si>
    <t>Incremental Installation Rate</t>
  </si>
  <si>
    <t>No Delayed Installs</t>
  </si>
  <si>
    <t>NPV</t>
  </si>
  <si>
    <t>Ratio of all first year to delayed scenario</t>
  </si>
  <si>
    <t>NPV not discounting Year 1</t>
  </si>
  <si>
    <t>Source: Guidehouse analysis of Home Lighting Rebate On-site Saturation Data</t>
  </si>
  <si>
    <t>Program Incentives Over Time - Home Lighting Rebate</t>
  </si>
  <si>
    <t>Price Prior to Incentive</t>
  </si>
  <si>
    <t>Incentive</t>
  </si>
  <si>
    <t>Price After Incentive</t>
  </si>
  <si>
    <t>Standard</t>
  </si>
  <si>
    <t>Specialty</t>
  </si>
  <si>
    <t>Average final price excludes any manufacturer or retailer discounts</t>
  </si>
  <si>
    <t>Source: Guidehouse analysis of Home Lighting Rebate Tracking Database</t>
  </si>
  <si>
    <t>Home Energy Report: Data Tables</t>
  </si>
  <si>
    <t>Home Energy Reports: Figures</t>
  </si>
  <si>
    <t>Program Savings Summary</t>
  </si>
  <si>
    <t>Source: Guidehouse analysis of billing and tracking data</t>
  </si>
  <si>
    <t>Billing analysis is inherently net</t>
  </si>
  <si>
    <t>Savings by Wave</t>
  </si>
  <si>
    <t>Cohort</t>
  </si>
  <si>
    <t>Average Number of Treatment Customers</t>
  </si>
  <si>
    <t>Average Number of Control Group Customers</t>
  </si>
  <si>
    <t>Implementer-Reported Savings (kWh)</t>
  </si>
  <si>
    <t>Verified Savings with Double Counted Savings Removed (kWh)</t>
  </si>
  <si>
    <t>Implementer-Reported Coincident Demand Savings (kW)</t>
  </si>
  <si>
    <t>Verified Coincident Demand Savings (kW)</t>
  </si>
  <si>
    <t>Evergy Metro 2014</t>
  </si>
  <si>
    <t>Evergy Metro 2015</t>
  </si>
  <si>
    <t>Evergy Metro 2016</t>
  </si>
  <si>
    <t>Verified-Reported Savings by Wave</t>
  </si>
  <si>
    <t>Wave</t>
  </si>
  <si>
    <t>Savings</t>
  </si>
  <si>
    <t>Comparison of Savings Across Evaluations</t>
  </si>
  <si>
    <t>Average % Savings Per Household 
2016</t>
  </si>
  <si>
    <t>Average % Savings Per Household 
2017</t>
  </si>
  <si>
    <t>Average % Savings Per Household 
2018</t>
  </si>
  <si>
    <t>Average % Savings Per Household 
2019</t>
  </si>
  <si>
    <t>Note: 2016 and 2018 values are based on a third party evaluation; 2017 and 2019values are based on implementer reported savings</t>
  </si>
  <si>
    <t>Comparison of Baseline Energy Use</t>
  </si>
  <si>
    <t>Average Baseline Energy Use
2019</t>
  </si>
  <si>
    <t>Source: Guidehouse analysis of program tracking data</t>
  </si>
  <si>
    <t>Change in Number of Treatment Customers Over Time</t>
  </si>
  <si>
    <t>Note: Graphics are not broken down by territory</t>
  </si>
  <si>
    <t>Source: Oracle Opower + Evergy Program Review &amp; Customer Engagement Tracker Results, Feb 2019</t>
  </si>
  <si>
    <t>Income Eligible Home Energy Report: Data Tables</t>
  </si>
  <si>
    <t>Source: Guidehouse analysis of  billing and tracking data</t>
  </si>
  <si>
    <t>IEHER</t>
  </si>
  <si>
    <t>Note: 2016 and 2018 values are based on a third party evaluation; 2017 and 2019 values are based on implementer reported savings</t>
  </si>
  <si>
    <t>Baseline Energy Use</t>
  </si>
  <si>
    <t>Energy Analyzer: Data Tables</t>
  </si>
  <si>
    <t>Home Energy Assessment Completions (All Evergy)</t>
  </si>
  <si>
    <t>Metric</t>
  </si>
  <si>
    <t>Number of Completions</t>
  </si>
  <si>
    <t>Tip Actions (All Evergy)</t>
  </si>
  <si>
    <t>Number of Tips Checked As...</t>
  </si>
  <si>
    <t>Done</t>
  </si>
  <si>
    <t>Will do</t>
  </si>
  <si>
    <t>Residential Programmable Thermostat: Data Tables</t>
  </si>
  <si>
    <t>Programmable Thermostat's analysis is inherently net</t>
  </si>
  <si>
    <t>Energy Savings Participant Type</t>
  </si>
  <si>
    <t>Direct Install Thermostat</t>
  </si>
  <si>
    <t>Do It Yourself Installations</t>
  </si>
  <si>
    <t>Bring Your Own Thermostat</t>
  </si>
  <si>
    <t>Per-Unit Energy Savings (kWh)</t>
  </si>
  <si>
    <t>Verified Energy at Customer Meter (kWh)</t>
  </si>
  <si>
    <t>Installs: Thermostat Participant</t>
  </si>
  <si>
    <t>Returns: Thermostat Participant</t>
  </si>
  <si>
    <t>Installs: Thermostat Participant + Seasonal Savings</t>
  </si>
  <si>
    <t>Returns: Thermostat Participant + Seasonal Savings</t>
  </si>
  <si>
    <t>Subtotal: Thermostat Participant</t>
  </si>
  <si>
    <t>Subtotal: Thermostat Participant + Seasonal Savings</t>
  </si>
  <si>
    <t xml:space="preserve">Note: BYOT thermostats not included in energy savings calculations. DIY - include Work Order Date within PY4. DI - include Completion Dates within PY4. </t>
  </si>
  <si>
    <t>Rush Hour Rewards Participant</t>
  </si>
  <si>
    <t>Per-Unit Demand Savings (kW)</t>
  </si>
  <si>
    <t>Verified Demand at Customer Meter (kW)</t>
  </si>
  <si>
    <t>PY2019 Installed Thermostats</t>
  </si>
  <si>
    <t>PY2019 Returned Thermostats</t>
  </si>
  <si>
    <t>PY2019 Participating Thermostats</t>
  </si>
  <si>
    <t>PY2018 Participating Thermostats</t>
  </si>
  <si>
    <t>PY2017 Participating Thermostats</t>
  </si>
  <si>
    <t>PY2016 Participating Thermostats</t>
  </si>
  <si>
    <t>Cycle 2 Program-to-Date</t>
  </si>
  <si>
    <t xml:space="preserve">Note: BYOT, DIY, DI - include Completion Dates within PY4. </t>
  </si>
  <si>
    <t>Event Descriptions</t>
  </si>
  <si>
    <t>Event</t>
  </si>
  <si>
    <t>Start Time</t>
  </si>
  <si>
    <t>End Time</t>
  </si>
  <si>
    <t>Event Length</t>
  </si>
  <si>
    <t>Monthly Energy Savings</t>
  </si>
  <si>
    <t>Month</t>
  </si>
  <si>
    <t>90% CI Lower Bound</t>
  </si>
  <si>
    <t>90% CI Upper Bound</t>
  </si>
  <si>
    <t>Jan</t>
  </si>
  <si>
    <t>Feb</t>
  </si>
  <si>
    <t>Mar</t>
  </si>
  <si>
    <t>Apr</t>
  </si>
  <si>
    <t>May</t>
  </si>
  <si>
    <t>Jun</t>
  </si>
  <si>
    <t>Jul</t>
  </si>
  <si>
    <t>Aug</t>
  </si>
  <si>
    <t>Sep</t>
  </si>
  <si>
    <t>Oct</t>
  </si>
  <si>
    <t>Nov</t>
  </si>
  <si>
    <t>Dec</t>
  </si>
  <si>
    <t>Source: Program Tracking Database and PY 2017 Guidehouse analysis</t>
  </si>
  <si>
    <t>PY 2017 Survey Findings</t>
  </si>
  <si>
    <t>On a scale of 1 (being very dissatisfied) and 5 (being very satisfied), how would you rate…</t>
  </si>
  <si>
    <t>Very satisfied (5)</t>
  </si>
  <si>
    <t>4</t>
  </si>
  <si>
    <t>3</t>
  </si>
  <si>
    <t>2</t>
  </si>
  <si>
    <t>Very dissatisfied (1)</t>
  </si>
  <si>
    <t>Overall experience with Seasonal Savings program</t>
  </si>
  <si>
    <t>Energy savings you achieved in Seasonal Savings program</t>
  </si>
  <si>
    <t>Overall experience with Rush Hour Rewards program</t>
  </si>
  <si>
    <t>Length of Rush Hour Rewards events</t>
  </si>
  <si>
    <t>Number of Rush Hour Rewards events this summer</t>
  </si>
  <si>
    <t>Rush Hour Rewards event notifications</t>
  </si>
  <si>
    <t>Your comfort level on hot summer days</t>
  </si>
  <si>
    <t>The Nest thermostat itself</t>
  </si>
  <si>
    <t>The Nest thermostat installation process</t>
  </si>
  <si>
    <t>Receiving your Nest thermostat for free</t>
  </si>
  <si>
    <t>Program enrollment process</t>
  </si>
  <si>
    <t>How did you become aware of the Rush Hour Rewards event occurring on [Field-Date]?</t>
  </si>
  <si>
    <t>Wednesday, July 12th N= 368</t>
  </si>
  <si>
    <t>Thursday, July 20th N = 120</t>
  </si>
  <si>
    <t>Friday, July 21st N = 140</t>
  </si>
  <si>
    <t>I saw the notification on the Nest Thermostat</t>
  </si>
  <si>
    <t>I received an email</t>
  </si>
  <si>
    <t>I received a text</t>
  </si>
  <si>
    <t>I assumed it was an event because it was hot</t>
  </si>
  <si>
    <t>Other (please describe)</t>
  </si>
  <si>
    <t>Someone else in my home/business told me</t>
  </si>
  <si>
    <t>I checked the KCP&amp;L website</t>
  </si>
  <si>
    <t xml:space="preserve">At any point before or during the hours of [Field-Event_Starttime] and [Field-Event_Endtime] on [Field-Date], did you or any other member of your [Field-HouseholdBusiness] adjust your thermostat? Please select all that apply. </t>
  </si>
  <si>
    <t>Wednesday, July 12th, n = 390</t>
  </si>
  <si>
    <t>Thursday, July 20th, n = 115</t>
  </si>
  <si>
    <t>Friday, July 21st, n = 161</t>
  </si>
  <si>
    <t>Yes, adjusted thermostat before event</t>
  </si>
  <si>
    <t>Yes, adjusted thermostat during the event hours</t>
  </si>
  <si>
    <t>No</t>
  </si>
  <si>
    <t>Don't Know</t>
  </si>
  <si>
    <t>Business Programmable Thermostat: Data Tables</t>
  </si>
  <si>
    <t>Bus Programmable Thermostat: Figures</t>
  </si>
  <si>
    <t>Demand Response Incentive: Data Tables</t>
  </si>
  <si>
    <t>Demand Response Incentive: Figures</t>
  </si>
  <si>
    <t>Program Savings Summary by MEEIA Rider</t>
  </si>
  <si>
    <t>MEEIA Participant Demand Savings (kW)</t>
  </si>
  <si>
    <t>Opt-Out Demand Savings (kW)</t>
  </si>
  <si>
    <t>Total Demand Savings (kW)</t>
  </si>
  <si>
    <t>DRI's analysis is inherently net</t>
  </si>
  <si>
    <t>Event Length (Hours)</t>
  </si>
  <si>
    <t>Average Temperature</t>
  </si>
  <si>
    <t>Demand (kW) Impact By Event</t>
  </si>
  <si>
    <t>Average</t>
  </si>
  <si>
    <t>Evergy Metro, Inc. Evaluation, Measurement, and Verification Report: Databook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</si>
</sst>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_(&quot;$&quot;* #,##0.0_);_(&quot;$&quot;* \(#,##0.0\);_(&quot;$&quot;* &quot;-&quot;??_);_(@_)"/>
    <numFmt numFmtId="168" formatCode="#,##0.0"/>
    <numFmt numFmtId="169" formatCode="#,###,##0"/>
    <numFmt numFmtId="170" formatCode="0.0"/>
    <numFmt numFmtId="171" formatCode="###0.00_)"/>
    <numFmt numFmtId="172" formatCode="General_)"/>
    <numFmt numFmtId="173" formatCode="0.0_)"/>
    <numFmt numFmtId="174" formatCode="_([$$-409]* #,##0.00_);_([$$-409]* \(#,##0.00\);_([$$-409]* &quot;-&quot;??_);_(@_)"/>
    <numFmt numFmtId="175" formatCode="_(* #,##0.0_);_(* \(#,##0.0\);_(* &quot;-&quot;?_);_(@_)"/>
    <numFmt numFmtId="176" formatCode="0.000"/>
    <numFmt numFmtId="177" formatCode="[$-409]h:mm\ AM/PM;@"/>
    <numFmt numFmtId="178" formatCode="[$-409]mmm\-yy;@"/>
    <numFmt numFmtId="179" formatCode="_(* #,##0.0000_);_(* \(#,##0.0000\);_(* &quot;-&quot;??_);_(@_)"/>
    <numFmt numFmtId="180" formatCode="_(* #,##0_);_(* \(#,##0\);_(* &quot;-&quot;?_);_(@_)"/>
    <numFmt numFmtId="181" formatCode="_(* #,##0.00_);_(* \(#,##0.00\);_(* &quot;-&quot;_);_(@_)"/>
    <numFmt numFmtId="182" formatCode="_(* #,##0.00_);_(* \(#,##0.00\);_(* &quot;-&quot;?_);_(@_)"/>
    <numFmt numFmtId="183" formatCode="[$-10409]#,##0.00;\-#,##0.00"/>
    <numFmt numFmtId="184" formatCode="[$-10409]#,##0;\-#,##0"/>
    <numFmt numFmtId="185" formatCode="_(* #,##0.000_);_(* \(#,##0.000\);_(* &quot;-&quot;??_);_(@_)"/>
  </numFmts>
  <fonts count="16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62"/>
      <name val="Arial"/>
      <family val="2"/>
    </font>
    <font>
      <u val="singleAccounting"/>
      <sz val="10"/>
      <name val="Arial"/>
      <family val="2"/>
    </font>
    <font>
      <sz val="8"/>
      <name val="Arial"/>
      <family val="2"/>
    </font>
    <font>
      <sz val="10"/>
      <name val="Arial"/>
      <family val="2"/>
    </font>
    <font>
      <sz val="10"/>
      <name val="Times New Roman"/>
      <family val="1"/>
    </font>
    <font>
      <sz val="24"/>
      <name val="Arial Black"/>
      <family val="2"/>
    </font>
    <font>
      <sz val="24"/>
      <name val="Arial"/>
      <family val="2"/>
    </font>
    <font>
      <b/>
      <sz val="18"/>
      <name val="Arial"/>
      <family val="2"/>
    </font>
    <font>
      <sz val="14"/>
      <name val="Arial"/>
      <family val="2"/>
    </font>
    <font>
      <b/>
      <sz val="12"/>
      <name val="Arial"/>
      <family val="2"/>
    </font>
    <font>
      <u/>
      <sz val="10"/>
      <color indexed="12"/>
      <name val="Times New Roman"/>
      <family val="1"/>
    </font>
    <font>
      <i/>
      <sz val="10"/>
      <name val="Arial"/>
      <family val="2"/>
    </font>
    <font>
      <u/>
      <sz val="10"/>
      <color indexed="12"/>
      <name val="Arial"/>
      <family val="2"/>
    </font>
    <font>
      <b/>
      <sz val="10"/>
      <color indexed="9"/>
      <name val="Arial"/>
      <family val="2"/>
    </font>
    <font>
      <b/>
      <sz val="16"/>
      <color indexed="9"/>
      <name val="Arial"/>
      <family val="2"/>
    </font>
    <font>
      <i/>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0"/>
      <color indexed="8"/>
      <name val="Verdana"/>
      <family val="2"/>
    </font>
    <font>
      <b/>
      <sz val="10"/>
      <color indexed="54"/>
      <name val="Verdana"/>
      <family val="2"/>
    </font>
    <font>
      <b/>
      <sz val="11"/>
      <color indexed="9"/>
      <name val="Verdana"/>
      <family val="2"/>
    </font>
    <font>
      <sz val="11"/>
      <color indexed="8"/>
      <name val="Verdana"/>
      <family val="2"/>
    </font>
    <font>
      <b/>
      <sz val="11"/>
      <color indexed="8"/>
      <name val="Verdana"/>
      <family val="2"/>
    </font>
    <font>
      <sz val="11"/>
      <color indexed="8"/>
      <name val="Arial"/>
      <family val="2"/>
    </font>
    <font>
      <sz val="10"/>
      <color indexed="9"/>
      <name val="Verdana"/>
      <family val="2"/>
    </font>
    <font>
      <sz val="10"/>
      <name val="Arial"/>
      <family val="2"/>
      <charset val="204"/>
    </font>
    <font>
      <b/>
      <sz val="10"/>
      <color indexed="8"/>
      <name val="Arial"/>
      <family val="2"/>
    </font>
    <font>
      <u/>
      <sz val="10"/>
      <color rgb="FF7030A0"/>
      <name val="Arial"/>
      <family val="2"/>
    </font>
    <font>
      <b/>
      <sz val="15"/>
      <color indexed="56"/>
      <name val="Calibri"/>
      <family val="2"/>
      <scheme val="minor"/>
    </font>
    <font>
      <b/>
      <sz val="13"/>
      <color indexed="56"/>
      <name val="Calibri"/>
      <family val="2"/>
      <scheme val="minor"/>
    </font>
    <font>
      <b/>
      <sz val="11"/>
      <color indexed="56"/>
      <name val="Calibri"/>
      <family val="2"/>
      <scheme val="minor"/>
    </font>
    <font>
      <u/>
      <sz val="11"/>
      <color theme="10"/>
      <name val="Calibri"/>
      <family val="2"/>
      <scheme val="minor"/>
    </font>
    <font>
      <b/>
      <sz val="18"/>
      <color indexed="56"/>
      <name val="Cambria"/>
      <family val="2"/>
      <scheme val="major"/>
    </font>
    <font>
      <sz val="11"/>
      <color theme="1"/>
      <name val="Arial"/>
      <family val="2"/>
    </font>
    <font>
      <sz val="10"/>
      <color theme="1"/>
      <name val="Arial"/>
      <family val="2"/>
    </font>
    <font>
      <sz val="10"/>
      <name val="Geneva"/>
    </font>
    <font>
      <sz val="9"/>
      <name val="Times New Roman"/>
      <family val="1"/>
    </font>
    <font>
      <b/>
      <sz val="9"/>
      <name val="Times New Roman"/>
      <family val="1"/>
    </font>
    <font>
      <sz val="10"/>
      <name val="Helvetica-Narrow"/>
    </font>
    <font>
      <sz val="10"/>
      <name val="Helvetica-Narrow"/>
      <family val="2"/>
    </font>
    <font>
      <sz val="10"/>
      <name val="Verdana"/>
      <family val="2"/>
    </font>
    <font>
      <sz val="10"/>
      <name val="Helv"/>
    </font>
    <font>
      <sz val="10"/>
      <color indexed="8"/>
      <name val="Arial"/>
      <family val="2"/>
    </font>
    <font>
      <b/>
      <sz val="11"/>
      <color indexed="56"/>
      <name val="Calibri"/>
      <family val="2"/>
    </font>
    <font>
      <b/>
      <sz val="10"/>
      <name val="Helv"/>
    </font>
    <font>
      <u/>
      <sz val="10"/>
      <color theme="10"/>
      <name val="Arial"/>
      <family val="2"/>
    </font>
    <font>
      <u/>
      <sz val="9.35"/>
      <color theme="10"/>
      <name val="Arial"/>
      <family val="2"/>
    </font>
    <font>
      <u/>
      <sz val="9.35"/>
      <color theme="10"/>
      <name val="Calibri"/>
      <family val="2"/>
    </font>
    <font>
      <u/>
      <sz val="11"/>
      <color theme="10"/>
      <name val="Calibri"/>
      <family val="2"/>
    </font>
    <font>
      <b/>
      <sz val="6"/>
      <color indexed="18"/>
      <name val="Arial"/>
      <family val="2"/>
    </font>
    <font>
      <u/>
      <sz val="10"/>
      <color indexed="36"/>
      <name val="Arial"/>
      <family val="2"/>
    </font>
    <font>
      <sz val="10"/>
      <color rgb="FF000000"/>
      <name val="Arial"/>
      <family val="2"/>
    </font>
    <font>
      <b/>
      <sz val="8"/>
      <color indexed="8"/>
      <name val="Arial"/>
      <family val="2"/>
    </font>
    <font>
      <i/>
      <sz val="9"/>
      <color indexed="8"/>
      <name val="Arial"/>
      <family val="2"/>
    </font>
    <font>
      <i/>
      <sz val="10"/>
      <color indexed="8"/>
      <name val="Arial"/>
      <family val="2"/>
    </font>
    <font>
      <sz val="8"/>
      <name val="Helvetica-Narrow"/>
    </font>
    <font>
      <sz val="8"/>
      <name val="Helvetica-Narrow"/>
      <family val="2"/>
    </font>
    <font>
      <sz val="24"/>
      <name val="Helv"/>
    </font>
    <font>
      <b/>
      <sz val="14"/>
      <name val="Helv"/>
    </font>
    <font>
      <sz val="8"/>
      <color theme="1"/>
      <name val="Calibri"/>
      <family val="2"/>
      <scheme val="minor"/>
    </font>
    <font>
      <sz val="12"/>
      <name val="Helv"/>
    </font>
    <font>
      <sz val="10"/>
      <name val="MS Sans Serif"/>
      <family val="2"/>
    </font>
    <font>
      <sz val="9"/>
      <name val="Geneva"/>
      <family val="2"/>
    </font>
    <font>
      <sz val="8"/>
      <name val="Helvetica"/>
    </font>
    <font>
      <sz val="8"/>
      <name val="Helvetica"/>
      <family val="2"/>
    </font>
    <font>
      <sz val="9"/>
      <name val="Verdana"/>
      <family val="2"/>
    </font>
    <font>
      <i/>
      <sz val="9"/>
      <color indexed="60"/>
      <name val="Verdana"/>
      <family val="2"/>
    </font>
    <font>
      <b/>
      <sz val="9"/>
      <name val="Verdana"/>
      <family val="2"/>
    </font>
    <font>
      <b/>
      <sz val="9"/>
      <name val="Arial"/>
      <family val="2"/>
    </font>
    <font>
      <b/>
      <sz val="10"/>
      <color indexed="37"/>
      <name val="Arial"/>
      <family val="2"/>
    </font>
    <font>
      <b/>
      <sz val="12"/>
      <color indexed="8"/>
      <name val="Arial"/>
      <family val="2"/>
    </font>
    <font>
      <b/>
      <sz val="10"/>
      <color indexed="18"/>
      <name val="Arial"/>
      <family val="2"/>
    </font>
    <font>
      <b/>
      <i/>
      <sz val="12"/>
      <color indexed="8"/>
      <name val="Arial"/>
      <family val="2"/>
    </font>
    <font>
      <b/>
      <i/>
      <sz val="12"/>
      <color indexed="10"/>
      <name val="Arial"/>
      <family val="2"/>
    </font>
    <font>
      <b/>
      <u/>
      <sz val="10"/>
      <color indexed="9"/>
      <name val="Arial"/>
      <family val="2"/>
    </font>
    <font>
      <b/>
      <i/>
      <sz val="10"/>
      <color indexed="18"/>
      <name val="Arial"/>
      <family val="2"/>
    </font>
    <font>
      <b/>
      <i/>
      <sz val="10"/>
      <color indexed="8"/>
      <name val="Arial"/>
      <family val="2"/>
    </font>
    <font>
      <sz val="10"/>
      <color rgb="FF545759"/>
      <name val="Arial"/>
      <family val="2"/>
    </font>
    <font>
      <u/>
      <sz val="10"/>
      <color rgb="FF95D600"/>
      <name val="Arial"/>
      <family val="2"/>
    </font>
    <font>
      <b/>
      <sz val="10"/>
      <color rgb="FF555759"/>
      <name val="Arial"/>
      <family val="2"/>
    </font>
    <font>
      <b/>
      <sz val="12"/>
      <color theme="4"/>
      <name val="Arial"/>
      <family val="2"/>
    </font>
    <font>
      <b/>
      <sz val="10"/>
      <color theme="0"/>
      <name val="Arial"/>
      <family val="2"/>
    </font>
    <font>
      <b/>
      <i/>
      <sz val="10"/>
      <color theme="5"/>
      <name val="Arial"/>
      <family val="2"/>
    </font>
    <font>
      <b/>
      <sz val="10"/>
      <color rgb="FFFFFFFF"/>
      <name val="Arial"/>
      <family val="2"/>
    </font>
    <font>
      <b/>
      <sz val="10"/>
      <color rgb="FF000000"/>
      <name val="Arial"/>
      <family val="2"/>
    </font>
    <font>
      <sz val="10"/>
      <color rgb="FFFFFFFF"/>
      <name val="Arial"/>
      <family val="2"/>
    </font>
    <font>
      <sz val="10"/>
      <color rgb="FFFF0000"/>
      <name val="Arial"/>
      <family val="2"/>
    </font>
    <font>
      <b/>
      <i/>
      <sz val="10"/>
      <color theme="0"/>
      <name val="Arial"/>
      <family val="2"/>
    </font>
    <font>
      <b/>
      <sz val="10"/>
      <color rgb="FFFF0000"/>
      <name val="Arial"/>
      <family val="2"/>
    </font>
    <font>
      <sz val="10"/>
      <color theme="4"/>
      <name val="Arial"/>
      <family val="2"/>
    </font>
    <font>
      <sz val="11"/>
      <color rgb="FFFF0000"/>
      <name val="Arial"/>
      <family val="2"/>
    </font>
    <font>
      <b/>
      <sz val="10"/>
      <color theme="4"/>
      <name val="Arial"/>
      <family val="2"/>
    </font>
    <font>
      <b/>
      <sz val="26"/>
      <color rgb="FFFF0000"/>
      <name val="Arial"/>
      <family val="2"/>
    </font>
    <font>
      <b/>
      <i/>
      <sz val="10"/>
      <color theme="8" tint="-0.249977111117893"/>
      <name val="Arial"/>
      <family val="2"/>
    </font>
    <font>
      <b/>
      <sz val="10"/>
      <color theme="1"/>
      <name val="Arial"/>
      <family val="2"/>
    </font>
    <font>
      <sz val="10"/>
      <name val="Arial"/>
      <family val="2"/>
    </font>
    <font>
      <b/>
      <sz val="10"/>
      <name val="Arial"/>
      <family val="2"/>
    </font>
    <font>
      <sz val="10"/>
      <color indexed="12"/>
      <name val="Arial"/>
      <family val="2"/>
    </font>
    <font>
      <sz val="10"/>
      <color theme="0"/>
      <name val="Arial"/>
      <family val="2"/>
    </font>
    <font>
      <sz val="10"/>
      <color theme="1"/>
      <name val="Times New Roman"/>
      <family val="2"/>
    </font>
    <font>
      <sz val="10"/>
      <color rgb="FF3F3F76"/>
      <name val="Arial"/>
      <family val="2"/>
    </font>
    <font>
      <sz val="10"/>
      <name val="Arial Unicode MS"/>
      <family val="2"/>
    </font>
    <font>
      <sz val="9"/>
      <name val="Arial"/>
      <family val="2"/>
    </font>
    <font>
      <b/>
      <i/>
      <sz val="10"/>
      <name val="Arial"/>
      <family val="2"/>
    </font>
    <font>
      <i/>
      <sz val="9"/>
      <name val="Arial"/>
      <family val="2"/>
    </font>
    <font>
      <sz val="11"/>
      <color indexed="8"/>
      <name val="Calibri"/>
      <family val="2"/>
      <scheme val="minor"/>
    </font>
    <font>
      <sz val="10"/>
      <color rgb="FF333399"/>
      <name val="Arial"/>
      <family val="2"/>
    </font>
    <font>
      <b/>
      <sz val="9"/>
      <color rgb="FFFFFFFF"/>
      <name val="Arial"/>
      <family val="2"/>
    </font>
    <font>
      <sz val="9"/>
      <color rgb="FF000000"/>
      <name val="Arial"/>
      <family val="2"/>
    </font>
    <font>
      <sz val="11"/>
      <name val="Calibri"/>
      <family val="2"/>
      <scheme val="minor"/>
    </font>
    <font>
      <sz val="11"/>
      <color rgb="FF000000"/>
      <name val="Calibri"/>
      <family val="2"/>
      <scheme val="minor"/>
    </font>
    <font>
      <sz val="10"/>
      <color theme="1"/>
      <name val="Calibri"/>
      <family val="2"/>
      <scheme val="minor"/>
    </font>
    <font>
      <b/>
      <sz val="11"/>
      <color indexed="8"/>
      <name val="Calibri"/>
      <family val="2"/>
    </font>
    <font>
      <sz val="11"/>
      <color indexed="10"/>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0"/>
      <color theme="1"/>
      <name val="Meiryo UI"/>
      <family val="2"/>
    </font>
    <font>
      <b/>
      <sz val="8"/>
      <color theme="0" tint="-0.14996795556505021"/>
      <name val="Calibri"/>
      <family val="2"/>
      <scheme val="minor"/>
    </font>
    <font>
      <b/>
      <sz val="11"/>
      <color indexed="8"/>
      <name val="Calibri"/>
      <family val="2"/>
      <scheme val="minor"/>
    </font>
    <font>
      <b/>
      <sz val="10"/>
      <name val="Arial"/>
      <family val="2"/>
    </font>
    <font>
      <b/>
      <sz val="11"/>
      <color indexed="8"/>
      <name val="Arial"/>
      <family val="2"/>
    </font>
    <font>
      <sz val="8"/>
      <color rgb="FF000000"/>
      <name val="Arial"/>
      <family val="2"/>
    </font>
    <font>
      <b/>
      <sz val="11"/>
      <name val="Arial"/>
      <family val="2"/>
    </font>
  </fonts>
  <fills count="97">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26"/>
      </patternFill>
    </fill>
    <fill>
      <patternFill patternType="solid">
        <fgColor indexed="53"/>
      </patternFill>
    </fill>
    <fill>
      <patternFill patternType="solid">
        <fgColor indexed="22"/>
      </patternFill>
    </fill>
    <fill>
      <patternFill patternType="solid">
        <fgColor indexed="27"/>
        <bgColor indexed="64"/>
      </patternFill>
    </fill>
    <fill>
      <patternFill patternType="solid">
        <fgColor indexed="9"/>
        <bgColor indexed="64"/>
      </patternFill>
    </fill>
    <fill>
      <patternFill patternType="solid">
        <fgColor indexed="24"/>
        <bgColor indexed="64"/>
      </patternFill>
    </fill>
    <fill>
      <patternFill patternType="solid">
        <fgColor indexed="31"/>
        <bgColor indexed="64"/>
      </patternFill>
    </fill>
    <fill>
      <patternFill patternType="gray0625">
        <fgColor indexed="9"/>
      </patternFill>
    </fill>
    <fill>
      <patternFill patternType="lightGray">
        <fgColor indexed="9"/>
      </patternFill>
    </fill>
    <fill>
      <patternFill patternType="gray0625">
        <fgColor indexed="9"/>
        <bgColor indexed="9"/>
      </patternFill>
    </fill>
    <fill>
      <patternFill patternType="solid">
        <fgColor indexed="9"/>
        <bgColor indexed="9"/>
      </patternFill>
    </fill>
    <fill>
      <patternFill patternType="solid">
        <fgColor rgb="FFFFFFFF"/>
        <bgColor rgb="FFFFFFFF"/>
      </patternFill>
    </fill>
    <fill>
      <patternFill patternType="solid">
        <fgColor indexed="42"/>
        <bgColor indexed="9"/>
      </patternFill>
    </fill>
    <fill>
      <patternFill patternType="mediumGray">
        <fgColor indexed="9"/>
        <bgColor indexed="31"/>
      </patternFill>
    </fill>
    <fill>
      <patternFill patternType="mediumGray">
        <fgColor indexed="9"/>
        <bgColor indexed="44"/>
      </patternFill>
    </fill>
    <fill>
      <patternFill patternType="solid">
        <fgColor indexed="57"/>
        <bgColor indexed="9"/>
      </patternFill>
    </fill>
    <fill>
      <patternFill patternType="mediumGray">
        <fgColor indexed="9"/>
        <bgColor indexed="29"/>
      </patternFill>
    </fill>
    <fill>
      <patternFill patternType="mediumGray">
        <fgColor indexed="22"/>
        <bgColor indexed="31"/>
      </patternFill>
    </fill>
    <fill>
      <patternFill patternType="mediumGray">
        <fgColor indexed="22"/>
        <bgColor indexed="44"/>
      </patternFill>
    </fill>
    <fill>
      <patternFill patternType="solid">
        <fgColor indexed="52"/>
        <bgColor indexed="64"/>
      </patternFill>
    </fill>
    <fill>
      <patternFill patternType="mediumGray">
        <fgColor indexed="9"/>
        <bgColor indexed="52"/>
      </patternFill>
    </fill>
    <fill>
      <patternFill patternType="lightGray">
        <fgColor indexed="13"/>
      </patternFill>
    </fill>
    <fill>
      <patternFill patternType="lightGray">
        <fgColor indexed="9"/>
        <bgColor indexed="9"/>
      </patternFill>
    </fill>
    <fill>
      <patternFill patternType="lightGray">
        <fgColor indexed="22"/>
      </patternFill>
    </fill>
    <fill>
      <patternFill patternType="solid">
        <fgColor rgb="FF95D600"/>
        <bgColor indexed="64"/>
      </patternFill>
    </fill>
    <fill>
      <patternFill patternType="solid">
        <fgColor rgb="FF555759"/>
        <bgColor indexed="64"/>
      </patternFill>
    </fill>
    <fill>
      <patternFill patternType="solid">
        <fgColor theme="5"/>
        <bgColor indexed="64"/>
      </patternFill>
    </fill>
    <fill>
      <patternFill patternType="solid">
        <fgColor theme="5" tint="0.79998168889431442"/>
        <bgColor indexed="64"/>
      </patternFill>
    </fill>
    <fill>
      <patternFill patternType="solid">
        <fgColor rgb="FFF2F2F2"/>
        <bgColor indexed="64"/>
      </patternFill>
    </fill>
    <fill>
      <patternFill patternType="solid">
        <fgColor rgb="FFFFFFFF"/>
        <bgColor indexed="64"/>
      </patternFill>
    </fill>
    <fill>
      <patternFill patternType="solid">
        <fgColor theme="6" tint="0.39997558519241921"/>
        <bgColor indexed="64"/>
      </patternFill>
    </fill>
    <fill>
      <patternFill patternType="solid">
        <fgColor theme="4"/>
        <bgColor indexed="64"/>
      </patternFill>
    </fill>
    <fill>
      <patternFill patternType="solid">
        <fgColor theme="0" tint="-0.14999847407452621"/>
        <bgColor indexed="64"/>
      </patternFill>
    </fill>
    <fill>
      <patternFill patternType="solid">
        <fgColor rgb="FF95D600"/>
        <bgColor rgb="FF000000"/>
      </patternFill>
    </fill>
    <fill>
      <patternFill patternType="solid">
        <fgColor rgb="FFF2F2F2"/>
        <bgColor rgb="FF000000"/>
      </patternFill>
    </fill>
    <fill>
      <patternFill patternType="solid">
        <fgColor theme="1" tint="0.34998626667073579"/>
        <bgColor rgb="FF000000"/>
      </patternFill>
    </fill>
    <fill>
      <patternFill patternType="solid">
        <fgColor rgb="FF555759"/>
        <bgColor rgb="FF000000"/>
      </patternFill>
    </fill>
    <fill>
      <patternFill patternType="solid">
        <fgColor rgb="FFFFFFFF"/>
        <bgColor rgb="FF000000"/>
      </patternFill>
    </fill>
    <fill>
      <patternFill patternType="solid">
        <fgColor theme="1" tint="0.34998626667073579"/>
        <bgColor rgb="FFADD8E6"/>
      </patternFill>
    </fill>
    <fill>
      <patternFill patternType="solid">
        <fgColor theme="0"/>
        <bgColor rgb="FF000000"/>
      </patternFill>
    </fill>
    <fill>
      <patternFill patternType="solid">
        <fgColor theme="0"/>
        <bgColor rgb="FFADD8E6"/>
      </patternFill>
    </fill>
    <fill>
      <patternFill patternType="solid">
        <fgColor indexed="47"/>
      </patternFill>
    </fill>
    <fill>
      <patternFill patternType="solid">
        <fgColor indexed="55"/>
      </patternFill>
    </fill>
    <fill>
      <patternFill patternType="solid">
        <fgColor indexed="43"/>
      </patternFill>
    </fill>
    <fill>
      <patternFill patternType="solid">
        <fgColor indexed="35"/>
        <bgColor indexed="64"/>
      </patternFill>
    </fill>
  </fills>
  <borders count="1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2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medium">
        <color theme="4"/>
      </bottom>
      <diagonal/>
    </border>
    <border>
      <left/>
      <right/>
      <top/>
      <bottom style="medium">
        <color rgb="FFDCDDDE"/>
      </bottom>
      <diagonal/>
    </border>
    <border>
      <left/>
      <right/>
      <top/>
      <bottom style="thick">
        <color rgb="FF95D600"/>
      </bottom>
      <diagonal/>
    </border>
    <border>
      <left/>
      <right style="medium">
        <color indexed="64"/>
      </right>
      <top/>
      <bottom style="thick">
        <color rgb="FF95D600"/>
      </bottom>
      <diagonal/>
    </border>
    <border>
      <left/>
      <right style="medium">
        <color indexed="64"/>
      </right>
      <top/>
      <bottom style="medium">
        <color rgb="FFDCDDDE"/>
      </bottom>
      <diagonal/>
    </border>
    <border>
      <left/>
      <right/>
      <top/>
      <bottom style="medium">
        <color rgb="FF555759"/>
      </bottom>
      <diagonal/>
    </border>
    <border>
      <left/>
      <right/>
      <top style="medium">
        <color rgb="FFDCDDDE"/>
      </top>
      <bottom/>
      <diagonal/>
    </border>
    <border>
      <left/>
      <right/>
      <top/>
      <bottom style="medium">
        <color rgb="FFFFFFFF"/>
      </bottom>
      <diagonal/>
    </border>
    <border>
      <left style="medium">
        <color indexed="64"/>
      </left>
      <right/>
      <top/>
      <bottom style="medium">
        <color rgb="FFFFFFFF"/>
      </bottom>
      <diagonal/>
    </border>
    <border>
      <left style="medium">
        <color indexed="64"/>
      </left>
      <right/>
      <top/>
      <bottom style="medium">
        <color rgb="FFDCDDDE"/>
      </bottom>
      <diagonal/>
    </border>
    <border>
      <left style="medium">
        <color indexed="64"/>
      </left>
      <right/>
      <top style="medium">
        <color rgb="FFFFFFFF"/>
      </top>
      <bottom style="thick">
        <color rgb="FF95D600"/>
      </bottom>
      <diagonal/>
    </border>
    <border>
      <left/>
      <right/>
      <top style="medium">
        <color rgb="FFFFFFFF"/>
      </top>
      <bottom style="thick">
        <color rgb="FF95D600"/>
      </bottom>
      <diagonal/>
    </border>
    <border>
      <left/>
      <right/>
      <top style="thick">
        <color rgb="FF95D600"/>
      </top>
      <bottom/>
      <diagonal/>
    </border>
    <border>
      <left style="thin">
        <color theme="2" tint="-9.9978637043366805E-2"/>
      </left>
      <right/>
      <top/>
      <bottom/>
      <diagonal/>
    </border>
    <border>
      <left/>
      <right style="medium">
        <color indexed="64"/>
      </right>
      <top style="medium">
        <color rgb="FFDCDDDE"/>
      </top>
      <bottom style="medium">
        <color rgb="FFDCDDDE"/>
      </bottom>
      <diagonal/>
    </border>
    <border>
      <left/>
      <right/>
      <top style="medium">
        <color rgb="FFDCDDDE"/>
      </top>
      <bottom style="medium">
        <color theme="5"/>
      </bottom>
      <diagonal/>
    </border>
    <border>
      <left/>
      <right/>
      <top style="medium">
        <color theme="5"/>
      </top>
      <bottom/>
      <diagonal/>
    </border>
    <border>
      <left style="medium">
        <color indexed="64"/>
      </left>
      <right/>
      <top style="medium">
        <color rgb="FFDCDDDE"/>
      </top>
      <bottom style="medium">
        <color theme="5"/>
      </bottom>
      <diagonal/>
    </border>
    <border>
      <left style="medium">
        <color indexed="64"/>
      </left>
      <right/>
      <top/>
      <bottom style="medium">
        <color theme="4"/>
      </bottom>
      <diagonal/>
    </border>
    <border>
      <left style="medium">
        <color indexed="64"/>
      </left>
      <right/>
      <top/>
      <bottom/>
      <diagonal/>
    </border>
    <border>
      <left style="medium">
        <color indexed="64"/>
      </left>
      <right/>
      <top/>
      <bottom style="thick">
        <color rgb="FF95D600"/>
      </bottom>
      <diagonal/>
    </border>
    <border>
      <left/>
      <right/>
      <top style="medium">
        <color theme="4"/>
      </top>
      <bottom/>
      <diagonal/>
    </border>
    <border>
      <left/>
      <right style="medium">
        <color theme="5" tint="0.39997558519241921"/>
      </right>
      <top/>
      <bottom/>
      <diagonal/>
    </border>
    <border>
      <left/>
      <right style="medium">
        <color theme="5" tint="0.39997558519241921"/>
      </right>
      <top style="medium">
        <color theme="4"/>
      </top>
      <bottom/>
      <diagonal/>
    </border>
    <border>
      <left style="medium">
        <color indexed="64"/>
      </left>
      <right style="medium">
        <color theme="5" tint="0.39997558519241921"/>
      </right>
      <top/>
      <bottom/>
      <diagonal/>
    </border>
    <border>
      <left/>
      <right style="medium">
        <color theme="5" tint="0.39997558519241921"/>
      </right>
      <top/>
      <bottom style="medium">
        <color theme="4"/>
      </bottom>
      <diagonal/>
    </border>
    <border>
      <left style="medium">
        <color indexed="64"/>
      </left>
      <right style="medium">
        <color theme="5" tint="0.39997558519241921"/>
      </right>
      <top/>
      <bottom style="medium">
        <color theme="4"/>
      </bottom>
      <diagonal/>
    </border>
    <border>
      <left/>
      <right/>
      <top/>
      <bottom style="medium">
        <color theme="5" tint="0.39997558519241921"/>
      </bottom>
      <diagonal/>
    </border>
    <border>
      <left/>
      <right/>
      <top/>
      <bottom style="thin">
        <color theme="5" tint="0.59999389629810485"/>
      </bottom>
      <diagonal/>
    </border>
    <border>
      <left/>
      <right style="medium">
        <color theme="5" tint="0.39997558519241921"/>
      </right>
      <top style="medium">
        <color theme="5" tint="0.39997558519241921"/>
      </top>
      <bottom style="medium">
        <color theme="4"/>
      </bottom>
      <diagonal/>
    </border>
    <border>
      <left/>
      <right/>
      <top style="medium">
        <color theme="5" tint="0.39997558519241921"/>
      </top>
      <bottom style="medium">
        <color theme="4"/>
      </bottom>
      <diagonal/>
    </border>
    <border>
      <left style="medium">
        <color theme="5" tint="0.39997558519241921"/>
      </left>
      <right/>
      <top/>
      <bottom style="medium">
        <color theme="5" tint="0.39997558519241921"/>
      </bottom>
      <diagonal/>
    </border>
    <border>
      <left/>
      <right style="medium">
        <color theme="5" tint="0.39997558519241921"/>
      </right>
      <top/>
      <bottom style="medium">
        <color theme="5" tint="0.39997558519241921"/>
      </bottom>
      <diagonal/>
    </border>
    <border>
      <left/>
      <right/>
      <top/>
      <bottom style="thin">
        <color indexed="64"/>
      </bottom>
      <diagonal/>
    </border>
    <border>
      <left style="medium">
        <color indexed="64"/>
      </left>
      <right/>
      <top/>
      <bottom style="thin">
        <color indexed="64"/>
      </bottom>
      <diagonal/>
    </border>
    <border>
      <left/>
      <right/>
      <top/>
      <bottom style="double">
        <color auto="1"/>
      </bottom>
      <diagonal/>
    </border>
    <border>
      <left style="medium">
        <color indexed="64"/>
      </left>
      <right/>
      <top style="thick">
        <color rgb="FF95D600"/>
      </top>
      <bottom/>
      <diagonal/>
    </border>
    <border>
      <left/>
      <right/>
      <top/>
      <bottom style="medium">
        <color theme="5"/>
      </bottom>
      <diagonal/>
    </border>
    <border>
      <left/>
      <right/>
      <top/>
      <bottom style="medium">
        <color theme="5" tint="0.39994506668294322"/>
      </bottom>
      <diagonal/>
    </border>
    <border>
      <left style="medium">
        <color theme="5" tint="0.39997558519241921"/>
      </left>
      <right/>
      <top/>
      <bottom style="medium">
        <color theme="5" tint="0.39994506668294322"/>
      </bottom>
      <diagonal/>
    </border>
    <border>
      <left style="medium">
        <color theme="5" tint="0.39994506668294322"/>
      </left>
      <right/>
      <top/>
      <bottom style="medium">
        <color theme="5" tint="0.39994506668294322"/>
      </bottom>
      <diagonal/>
    </border>
    <border>
      <left/>
      <right/>
      <top/>
      <bottom style="medium">
        <color indexed="30"/>
      </bottom>
      <diagonal/>
    </border>
    <border>
      <left style="medium">
        <color theme="5" tint="0.39991454817346722"/>
      </left>
      <right/>
      <top/>
      <bottom style="medium">
        <color theme="5" tint="0.39997558519241921"/>
      </bottom>
      <diagonal/>
    </border>
    <border>
      <left style="medium">
        <color theme="5" tint="0.39994506668294322"/>
      </left>
      <right/>
      <top style="medium">
        <color theme="5" tint="0.39997558519241921"/>
      </top>
      <bottom style="medium">
        <color theme="4"/>
      </bottom>
      <diagonal/>
    </border>
    <border>
      <left/>
      <right/>
      <top style="medium">
        <color rgb="FFDCDDDE"/>
      </top>
      <bottom style="medium">
        <color rgb="FFDCDDDE"/>
      </bottom>
      <diagonal/>
    </border>
    <border>
      <left/>
      <right/>
      <top/>
      <bottom style="medium">
        <color indexed="64"/>
      </bottom>
      <diagonal/>
    </border>
    <border>
      <left/>
      <right/>
      <top style="medium">
        <color rgb="FFDCDDDE"/>
      </top>
      <bottom style="medium">
        <color indexed="64"/>
      </bottom>
      <diagonal/>
    </border>
    <border>
      <left style="medium">
        <color indexed="64"/>
      </left>
      <right/>
      <top style="medium">
        <color rgb="FFDCDDDE"/>
      </top>
      <bottom style="medium">
        <color indexed="64"/>
      </bottom>
      <diagonal/>
    </border>
    <border>
      <left/>
      <right/>
      <top style="medium">
        <color indexed="64"/>
      </top>
      <bottom/>
      <diagonal/>
    </border>
    <border>
      <left/>
      <right style="medium">
        <color indexed="64"/>
      </right>
      <top style="medium">
        <color rgb="FFDCDDDE"/>
      </top>
      <bottom style="medium">
        <color indexed="64"/>
      </bottom>
      <diagonal/>
    </border>
    <border>
      <left/>
      <right/>
      <top style="thin">
        <color indexed="62"/>
      </top>
      <bottom style="double">
        <color indexed="62"/>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ck">
        <color rgb="FF95D600"/>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24"/>
      </left>
      <right style="thin">
        <color indexed="24"/>
      </right>
      <top style="thin">
        <color indexed="24"/>
      </top>
      <bottom style="thin">
        <color indexed="2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ck">
        <color theme="4"/>
      </top>
      <bottom/>
      <diagonal/>
    </border>
    <border>
      <left/>
      <right style="medium">
        <color indexed="64"/>
      </right>
      <top/>
      <bottom/>
      <diagonal/>
    </border>
    <border>
      <left/>
      <right style="medium">
        <color indexed="64"/>
      </right>
      <top style="thick">
        <color rgb="FF95D600"/>
      </top>
      <bottom/>
      <diagonal/>
    </border>
    <border>
      <left/>
      <right style="medium">
        <color indexed="64"/>
      </right>
      <top/>
      <bottom style="thick">
        <color theme="4"/>
      </bottom>
      <diagonal/>
    </border>
    <border>
      <left/>
      <right/>
      <top/>
      <bottom style="medium">
        <color rgb="FF95D600"/>
      </bottom>
      <diagonal/>
    </border>
    <border>
      <left/>
      <right/>
      <top style="medium">
        <color rgb="FFDCDDDE"/>
      </top>
      <bottom style="thin">
        <color indexed="64"/>
      </bottom>
      <diagonal/>
    </border>
    <border>
      <left/>
      <right style="medium">
        <color indexed="64"/>
      </right>
      <top/>
      <bottom style="medium">
        <color rgb="FFFFFFFF"/>
      </bottom>
      <diagonal/>
    </border>
    <border>
      <left/>
      <right/>
      <top/>
      <bottom style="thin">
        <color theme="4"/>
      </bottom>
      <diagonal/>
    </border>
    <border>
      <left/>
      <right/>
      <top style="thin">
        <color theme="4"/>
      </top>
      <bottom/>
      <diagonal/>
    </border>
    <border>
      <left/>
      <right style="medium">
        <color rgb="FF989A9C"/>
      </right>
      <top/>
      <bottom/>
      <diagonal/>
    </border>
    <border>
      <left style="medium">
        <color rgb="FF989A9C"/>
      </left>
      <right/>
      <top/>
      <bottom style="medium">
        <color rgb="FF989A9C"/>
      </bottom>
      <diagonal/>
    </border>
    <border>
      <left/>
      <right/>
      <top/>
      <bottom style="medium">
        <color rgb="FF989A9C"/>
      </bottom>
      <diagonal/>
    </border>
    <border>
      <left style="medium">
        <color indexed="64"/>
      </left>
      <right style="medium">
        <color rgb="FF989A9C"/>
      </right>
      <top/>
      <bottom style="medium">
        <color rgb="FF95D600"/>
      </bottom>
      <diagonal/>
    </border>
    <border>
      <left/>
      <right style="medium">
        <color rgb="FF989A9C"/>
      </right>
      <top/>
      <bottom style="medium">
        <color rgb="FF95D600"/>
      </bottom>
      <diagonal/>
    </border>
    <border>
      <left style="medium">
        <color indexed="64"/>
      </left>
      <right style="medium">
        <color rgb="FF989A9C"/>
      </right>
      <top/>
      <bottom/>
      <diagonal/>
    </border>
    <border>
      <left/>
      <right/>
      <top style="thin">
        <color theme="2" tint="-0.499984740745262"/>
      </top>
      <bottom/>
      <diagonal/>
    </border>
    <border>
      <left/>
      <right/>
      <top/>
      <bottom style="thin">
        <color theme="2" tint="-0.4999847407452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rgb="FF989A9C"/>
      </right>
      <top/>
      <bottom style="medium">
        <color rgb="FF989A9C"/>
      </bottom>
      <diagonal/>
    </border>
    <border>
      <left/>
      <right/>
      <top/>
      <bottom style="thin">
        <color rgb="FF000000"/>
      </bottom>
      <diagonal/>
    </border>
    <border>
      <left/>
      <right/>
      <top/>
      <bottom style="medium">
        <color rgb="FF000000"/>
      </bottom>
      <diagonal/>
    </border>
    <border>
      <left style="medium">
        <color rgb="FF989A9C"/>
      </left>
      <right/>
      <top/>
      <bottom/>
      <diagonal/>
    </border>
    <border>
      <left/>
      <right/>
      <top style="thin">
        <color rgb="FF000000"/>
      </top>
      <bottom style="double">
        <color rgb="FF000000"/>
      </bottom>
      <diagonal/>
    </border>
    <border>
      <left/>
      <right/>
      <top style="thin">
        <color auto="1"/>
      </top>
      <bottom style="double">
        <color auto="1"/>
      </bottom>
      <diagonal/>
    </border>
    <border>
      <left/>
      <right/>
      <top style="thin">
        <color indexed="64"/>
      </top>
      <bottom style="thin">
        <color indexed="64"/>
      </bottom>
      <diagonal/>
    </border>
    <border>
      <left/>
      <right/>
      <top style="thin">
        <color indexed="64"/>
      </top>
      <bottom/>
      <diagonal/>
    </border>
    <border>
      <left style="thin">
        <color theme="1" tint="0.499984740745262"/>
      </left>
      <right/>
      <top style="thick">
        <color rgb="FF95D600"/>
      </top>
      <bottom style="thin">
        <color theme="1" tint="0.499984740745262"/>
      </bottom>
      <diagonal/>
    </border>
    <border>
      <left/>
      <right/>
      <top style="thick">
        <color rgb="FF95D600"/>
      </top>
      <bottom style="thin">
        <color theme="1" tint="0.499984740745262"/>
      </bottom>
      <diagonal/>
    </border>
    <border>
      <left/>
      <right style="thin">
        <color theme="1" tint="0.499984740745262"/>
      </right>
      <top style="thick">
        <color rgb="FF95D600"/>
      </top>
      <bottom style="thin">
        <color theme="1" tint="0.499984740745262"/>
      </bottom>
      <diagonal/>
    </border>
    <border>
      <left style="medium">
        <color theme="5" tint="0.39997558519241921"/>
      </left>
      <right/>
      <top style="medium">
        <color theme="4"/>
      </top>
      <bottom/>
      <diagonal/>
    </border>
    <border>
      <left style="medium">
        <color theme="5" tint="0.39997558519241921"/>
      </left>
      <right/>
      <top/>
      <bottom/>
      <diagonal/>
    </border>
    <border>
      <left/>
      <right/>
      <top style="thick">
        <color theme="4"/>
      </top>
      <bottom style="medium">
        <color rgb="FFDCDDDE"/>
      </bottom>
      <diagonal/>
    </border>
  </borders>
  <cellStyleXfs count="5415">
    <xf numFmtId="0" fontId="0" fillId="0" borderId="0"/>
    <xf numFmtId="43" fontId="10" fillId="0" borderId="0" applyFont="0" applyFill="0" applyBorder="0" applyAlignment="0" applyProtection="0"/>
    <xf numFmtId="44" fontId="10" fillId="0" borderId="0" applyFont="0" applyFill="0" applyBorder="0" applyAlignment="0" applyProtection="0"/>
    <xf numFmtId="0" fontId="22" fillId="0" borderId="0" applyNumberFormat="0" applyFill="0" applyBorder="0" applyAlignment="0" applyProtection="0">
      <alignment vertical="top"/>
      <protection locked="0"/>
    </xf>
    <xf numFmtId="0" fontId="10" fillId="0" borderId="0"/>
    <xf numFmtId="0" fontId="16" fillId="0" borderId="0"/>
    <xf numFmtId="0" fontId="15" fillId="0" borderId="0"/>
    <xf numFmtId="9" fontId="10" fillId="0" borderId="0" applyFont="0" applyFill="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4" applyNumberFormat="0" applyAlignment="0" applyProtection="0"/>
    <xf numFmtId="0" fontId="38" fillId="0" borderId="6" applyNumberFormat="0" applyFill="0" applyAlignment="0" applyProtection="0"/>
    <xf numFmtId="0" fontId="39" fillId="10" borderId="7"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9" fillId="33" borderId="0" applyNumberFormat="0" applyBorder="0" applyAlignment="0" applyProtection="0"/>
    <xf numFmtId="0" fontId="9" fillId="36" borderId="0" applyNumberFormat="0" applyBorder="0" applyAlignment="0" applyProtection="0"/>
    <xf numFmtId="0" fontId="9" fillId="13" borderId="0" applyNumberFormat="0" applyBorder="0" applyAlignment="0" applyProtection="0"/>
    <xf numFmtId="0" fontId="9" fillId="37" borderId="0" applyNumberFormat="0" applyBorder="0" applyAlignment="0" applyProtection="0"/>
    <xf numFmtId="0" fontId="9" fillId="17" borderId="0" applyNumberFormat="0" applyBorder="0" applyAlignment="0" applyProtection="0"/>
    <xf numFmtId="0" fontId="9" fillId="38" borderId="0" applyNumberFormat="0" applyBorder="0" applyAlignment="0" applyProtection="0"/>
    <xf numFmtId="0" fontId="9" fillId="21" borderId="0" applyNumberFormat="0" applyBorder="0" applyAlignment="0" applyProtection="0"/>
    <xf numFmtId="0" fontId="9" fillId="39" borderId="0" applyNumberFormat="0" applyBorder="0" applyAlignment="0" applyProtection="0"/>
    <xf numFmtId="0" fontId="9" fillId="25" borderId="0" applyNumberFormat="0" applyBorder="0" applyAlignment="0" applyProtection="0"/>
    <xf numFmtId="0" fontId="9" fillId="40" borderId="0" applyNumberFormat="0" applyBorder="0" applyAlignment="0" applyProtection="0"/>
    <xf numFmtId="0" fontId="9" fillId="29" borderId="0" applyNumberFormat="0" applyBorder="0" applyAlignment="0" applyProtection="0"/>
    <xf numFmtId="0" fontId="9" fillId="41" borderId="0" applyNumberFormat="0" applyBorder="0" applyAlignment="0" applyProtection="0"/>
    <xf numFmtId="0" fontId="9" fillId="14" borderId="0" applyNumberFormat="0" applyBorder="0" applyAlignment="0" applyProtection="0"/>
    <xf numFmtId="0" fontId="9" fillId="42" borderId="0" applyNumberFormat="0" applyBorder="0" applyAlignment="0" applyProtection="0"/>
    <xf numFmtId="0" fontId="9" fillId="18" borderId="0" applyNumberFormat="0" applyBorder="0" applyAlignment="0" applyProtection="0"/>
    <xf numFmtId="0" fontId="9" fillId="43" borderId="0" applyNumberFormat="0" applyBorder="0" applyAlignment="0" applyProtection="0"/>
    <xf numFmtId="0" fontId="9" fillId="22" borderId="0" applyNumberFormat="0" applyBorder="0" applyAlignment="0" applyProtection="0"/>
    <xf numFmtId="0" fontId="9" fillId="39" borderId="0" applyNumberFormat="0" applyBorder="0" applyAlignment="0" applyProtection="0"/>
    <xf numFmtId="0" fontId="9" fillId="26" borderId="0" applyNumberFormat="0" applyBorder="0" applyAlignment="0" applyProtection="0"/>
    <xf numFmtId="0" fontId="9" fillId="41" borderId="0" applyNumberFormat="0" applyBorder="0" applyAlignment="0" applyProtection="0"/>
    <xf numFmtId="0" fontId="9" fillId="30" borderId="0" applyNumberFormat="0" applyBorder="0" applyAlignment="0" applyProtection="0"/>
    <xf numFmtId="0" fontId="9" fillId="44" borderId="0" applyNumberFormat="0" applyBorder="0" applyAlignment="0" applyProtection="0"/>
    <xf numFmtId="0" fontId="9" fillId="34" borderId="0" applyNumberFormat="0" applyBorder="0" applyAlignment="0" applyProtection="0"/>
    <xf numFmtId="0" fontId="43" fillId="45" borderId="0" applyNumberFormat="0" applyBorder="0" applyAlignment="0" applyProtection="0"/>
    <xf numFmtId="0" fontId="43" fillId="15" borderId="0" applyNumberFormat="0" applyBorder="0" applyAlignment="0" applyProtection="0"/>
    <xf numFmtId="0" fontId="43" fillId="42" borderId="0" applyNumberFormat="0" applyBorder="0" applyAlignment="0" applyProtection="0"/>
    <xf numFmtId="0" fontId="43" fillId="19" borderId="0" applyNumberFormat="0" applyBorder="0" applyAlignment="0" applyProtection="0"/>
    <xf numFmtId="0" fontId="43" fillId="43" borderId="0" applyNumberFormat="0" applyBorder="0" applyAlignment="0" applyProtection="0"/>
    <xf numFmtId="0" fontId="43" fillId="23" borderId="0" applyNumberFormat="0" applyBorder="0" applyAlignment="0" applyProtection="0"/>
    <xf numFmtId="0" fontId="43" fillId="46" borderId="0" applyNumberFormat="0" applyBorder="0" applyAlignment="0" applyProtection="0"/>
    <xf numFmtId="0" fontId="43" fillId="27" borderId="0" applyNumberFormat="0" applyBorder="0" applyAlignment="0" applyProtection="0"/>
    <xf numFmtId="0" fontId="43" fillId="47" borderId="0" applyNumberFormat="0" applyBorder="0" applyAlignment="0" applyProtection="0"/>
    <xf numFmtId="0" fontId="43" fillId="31" borderId="0" applyNumberFormat="0" applyBorder="0" applyAlignment="0" applyProtection="0"/>
    <xf numFmtId="0" fontId="43" fillId="48" borderId="0" applyNumberFormat="0" applyBorder="0" applyAlignment="0" applyProtection="0"/>
    <xf numFmtId="0" fontId="43" fillId="35" borderId="0" applyNumberFormat="0" applyBorder="0" applyAlignment="0" applyProtection="0"/>
    <xf numFmtId="0" fontId="43" fillId="49" borderId="0" applyNumberFormat="0" applyBorder="0" applyAlignment="0" applyProtection="0"/>
    <xf numFmtId="0" fontId="43" fillId="12" borderId="0" applyNumberFormat="0" applyBorder="0" applyAlignment="0" applyProtection="0"/>
    <xf numFmtId="0" fontId="43" fillId="50" borderId="0" applyNumberFormat="0" applyBorder="0" applyAlignment="0" applyProtection="0"/>
    <xf numFmtId="0" fontId="43" fillId="16" borderId="0" applyNumberFormat="0" applyBorder="0" applyAlignment="0" applyProtection="0"/>
    <xf numFmtId="0" fontId="43" fillId="51" borderId="0" applyNumberFormat="0" applyBorder="0" applyAlignment="0" applyProtection="0"/>
    <xf numFmtId="0" fontId="43" fillId="20" borderId="0" applyNumberFormat="0" applyBorder="0" applyAlignment="0" applyProtection="0"/>
    <xf numFmtId="0" fontId="43" fillId="46" borderId="0" applyNumberFormat="0" applyBorder="0" applyAlignment="0" applyProtection="0"/>
    <xf numFmtId="0" fontId="43" fillId="24" borderId="0" applyNumberFormat="0" applyBorder="0" applyAlignment="0" applyProtection="0"/>
    <xf numFmtId="0" fontId="43" fillId="47" borderId="0" applyNumberFormat="0" applyBorder="0" applyAlignment="0" applyProtection="0"/>
    <xf numFmtId="0" fontId="43" fillId="28" borderId="0" applyNumberFormat="0" applyBorder="0" applyAlignment="0" applyProtection="0"/>
    <xf numFmtId="0" fontId="43" fillId="53" borderId="0" applyNumberFormat="0" applyBorder="0" applyAlignment="0" applyProtection="0"/>
    <xf numFmtId="0" fontId="43" fillId="32" borderId="0" applyNumberFormat="0" applyBorder="0" applyAlignment="0" applyProtection="0"/>
    <xf numFmtId="0" fontId="37" fillId="54" borderId="4" applyNumberFormat="0" applyAlignment="0" applyProtection="0"/>
    <xf numFmtId="0" fontId="37" fillId="9" borderId="4" applyNumberFormat="0" applyAlignment="0" applyProtection="0"/>
    <xf numFmtId="168" fontId="45" fillId="55" borderId="10">
      <alignment horizontal="right" vertical="center" indent="1"/>
    </xf>
    <xf numFmtId="168" fontId="45" fillId="55" borderId="10">
      <alignment horizontal="right" vertical="center" indent="1"/>
    </xf>
    <xf numFmtId="0" fontId="46" fillId="55" borderId="10">
      <alignment horizontal="left" vertical="center" indent="1"/>
    </xf>
    <xf numFmtId="0" fontId="10" fillId="56" borderId="11"/>
    <xf numFmtId="0" fontId="47" fillId="57" borderId="10">
      <alignment horizontal="center" vertical="center"/>
    </xf>
    <xf numFmtId="0" fontId="48" fillId="56" borderId="10">
      <alignment horizontal="center" vertical="center"/>
    </xf>
    <xf numFmtId="0" fontId="48" fillId="56" borderId="10">
      <alignment horizontal="center" vertical="center"/>
    </xf>
    <xf numFmtId="168" fontId="45" fillId="56" borderId="10">
      <alignment horizontal="right" vertical="center" indent="1"/>
    </xf>
    <xf numFmtId="0" fontId="10" fillId="56" borderId="0"/>
    <xf numFmtId="0" fontId="48" fillId="56" borderId="12">
      <alignment horizontal="left" vertical="center" indent="1"/>
    </xf>
    <xf numFmtId="0" fontId="49" fillId="56" borderId="13">
      <alignment horizontal="left" vertical="center" indent="1"/>
    </xf>
    <xf numFmtId="0" fontId="50" fillId="56" borderId="10">
      <alignment horizontal="left" vertical="center" indent="1"/>
    </xf>
    <xf numFmtId="168" fontId="45" fillId="56" borderId="10">
      <alignment horizontal="right" vertical="center" indent="1"/>
    </xf>
    <xf numFmtId="0" fontId="49" fillId="58" borderId="10">
      <alignment horizontal="left" vertical="center" indent="1"/>
    </xf>
    <xf numFmtId="0" fontId="51" fillId="57" borderId="10">
      <alignment horizontal="left" vertical="center" indent="1"/>
    </xf>
    <xf numFmtId="0" fontId="50" fillId="56" borderId="10">
      <alignment horizontal="left" vertical="center" indent="1"/>
    </xf>
    <xf numFmtId="0" fontId="46" fillId="56" borderId="10">
      <alignment horizontal="left" vertical="center" indent="1"/>
    </xf>
    <xf numFmtId="0" fontId="46" fillId="56" borderId="10">
      <alignment horizontal="left" vertical="center" wrapText="1" indent="1"/>
    </xf>
    <xf numFmtId="0" fontId="49" fillId="58" borderId="10">
      <alignment horizontal="left" vertical="center" indent="1"/>
    </xf>
    <xf numFmtId="0" fontId="49" fillId="58" borderId="10">
      <alignment horizontal="left" vertical="center" indent="1"/>
    </xf>
    <xf numFmtId="43" fontId="44"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44" fillId="0" borderId="0" applyFont="0" applyFill="0" applyBorder="0" applyAlignment="0" applyProtection="0"/>
    <xf numFmtId="43" fontId="9"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44"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52" fillId="0" borderId="0" applyFont="0" applyFill="0" applyBorder="0" applyAlignment="0" applyProtection="0"/>
    <xf numFmtId="0" fontId="54" fillId="0" borderId="0" applyNumberFormat="0" applyFill="0" applyBorder="0" applyAlignment="0" applyProtection="0">
      <alignment vertical="top"/>
      <protection locked="0"/>
    </xf>
    <xf numFmtId="0" fontId="32" fillId="38" borderId="0" applyNumberFormat="0" applyBorder="0" applyAlignment="0" applyProtection="0"/>
    <xf numFmtId="0" fontId="32" fillId="5" borderId="0" applyNumberFormat="0" applyBorder="0" applyAlignment="0" applyProtection="0"/>
    <xf numFmtId="0" fontId="55" fillId="0" borderId="14" applyNumberFormat="0" applyFill="0" applyAlignment="0" applyProtection="0"/>
    <xf numFmtId="0" fontId="29" fillId="0" borderId="1" applyNumberFormat="0" applyFill="0" applyAlignment="0" applyProtection="0"/>
    <xf numFmtId="0" fontId="56" fillId="0" borderId="15" applyNumberFormat="0" applyFill="0" applyAlignment="0" applyProtection="0"/>
    <xf numFmtId="0" fontId="30" fillId="0" borderId="2" applyNumberFormat="0" applyFill="0" applyAlignment="0" applyProtection="0"/>
    <xf numFmtId="0" fontId="57" fillId="0" borderId="16" applyNumberFormat="0" applyFill="0" applyAlignment="0" applyProtection="0"/>
    <xf numFmtId="0" fontId="31" fillId="0" borderId="3" applyNumberFormat="0" applyFill="0" applyAlignment="0" applyProtection="0"/>
    <xf numFmtId="0" fontId="57" fillId="0" borderId="0" applyNumberFormat="0" applyFill="0" applyBorder="0" applyAlignment="0" applyProtection="0"/>
    <xf numFmtId="0" fontId="31" fillId="0" borderId="0" applyNumberFormat="0" applyFill="0" applyBorder="0" applyAlignment="0" applyProtection="0"/>
    <xf numFmtId="0" fontId="58" fillId="0" borderId="0" applyNumberForma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xf numFmtId="0" fontId="52" fillId="0" borderId="0"/>
    <xf numFmtId="0" fontId="9" fillId="0" borderId="0"/>
    <xf numFmtId="0" fontId="9" fillId="0" borderId="0"/>
    <xf numFmtId="0" fontId="10" fillId="0" borderId="0"/>
    <xf numFmtId="0" fontId="9" fillId="0" borderId="0"/>
    <xf numFmtId="0" fontId="9" fillId="0" borderId="0"/>
    <xf numFmtId="0" fontId="9" fillId="0" borderId="0"/>
    <xf numFmtId="0" fontId="9" fillId="0" borderId="0"/>
    <xf numFmtId="0" fontId="9" fillId="0" borderId="0"/>
    <xf numFmtId="0" fontId="10" fillId="0" borderId="0"/>
    <xf numFmtId="0" fontId="10" fillId="0" borderId="0"/>
    <xf numFmtId="0" fontId="52" fillId="0" borderId="0"/>
    <xf numFmtId="0" fontId="10" fillId="0" borderId="0"/>
    <xf numFmtId="0" fontId="10" fillId="0" borderId="0"/>
    <xf numFmtId="0" fontId="9" fillId="0" borderId="0"/>
    <xf numFmtId="0" fontId="9" fillId="0" borderId="0"/>
    <xf numFmtId="0" fontId="9" fillId="0" borderId="0"/>
    <xf numFmtId="0" fontId="44" fillId="52" borderId="8" applyNumberFormat="0" applyFont="0" applyAlignment="0" applyProtection="0"/>
    <xf numFmtId="0" fontId="9" fillId="11" borderId="8" applyNumberFormat="0" applyFont="0" applyAlignment="0" applyProtection="0"/>
    <xf numFmtId="0" fontId="36" fillId="54" borderId="5" applyNumberFormat="0" applyAlignment="0" applyProtection="0"/>
    <xf numFmtId="0" fontId="36" fillId="9" borderId="5" applyNumberFormat="0" applyAlignment="0" applyProtection="0"/>
    <xf numFmtId="9" fontId="44"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52" fillId="0" borderId="0" applyFont="0" applyFill="0" applyBorder="0" applyAlignment="0" applyProtection="0"/>
    <xf numFmtId="9" fontId="44" fillId="0" borderId="0" applyFont="0" applyFill="0" applyBorder="0" applyAlignment="0" applyProtection="0"/>
    <xf numFmtId="9" fontId="9" fillId="0" borderId="0" applyFont="0" applyFill="0" applyBorder="0" applyAlignment="0" applyProtection="0"/>
    <xf numFmtId="0" fontId="59" fillId="0" borderId="0" applyNumberFormat="0" applyFill="0" applyBorder="0" applyAlignment="0" applyProtection="0"/>
    <xf numFmtId="0" fontId="28" fillId="0" borderId="0" applyNumberFormat="0" applyFill="0" applyBorder="0" applyAlignment="0" applyProtection="0"/>
    <xf numFmtId="0" fontId="42" fillId="0" borderId="17" applyNumberFormat="0" applyFill="0" applyAlignment="0" applyProtection="0"/>
    <xf numFmtId="0" fontId="42" fillId="0" borderId="9" applyNumberFormat="0" applyFill="0" applyAlignment="0" applyProtection="0"/>
    <xf numFmtId="169" fontId="53" fillId="59" borderId="0" applyNumberFormat="0" applyBorder="0">
      <protection locked="0"/>
    </xf>
    <xf numFmtId="169" fontId="53" fillId="59" borderId="0" applyNumberFormat="0" applyBorder="0">
      <protection locked="0"/>
    </xf>
    <xf numFmtId="0" fontId="8" fillId="0" borderId="0"/>
    <xf numFmtId="170" fontId="62" fillId="0" borderId="0" applyFont="0" applyFill="0" applyBorder="0" applyAlignment="0" applyProtection="0"/>
    <xf numFmtId="2" fontId="62" fillId="0" borderId="0" applyFont="0" applyFill="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36"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3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38"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39" borderId="0" applyNumberFormat="0" applyBorder="0" applyAlignment="0" applyProtection="0"/>
    <xf numFmtId="0" fontId="8" fillId="25" borderId="0" applyNumberFormat="0" applyBorder="0" applyAlignment="0" applyProtection="0"/>
    <xf numFmtId="0" fontId="8" fillId="25"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40" borderId="0" applyNumberFormat="0" applyBorder="0" applyAlignment="0" applyProtection="0"/>
    <xf numFmtId="0" fontId="8" fillId="29" borderId="0" applyNumberFormat="0" applyBorder="0" applyAlignment="0" applyProtection="0"/>
    <xf numFmtId="0" fontId="8" fillId="29"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0" fontId="8" fillId="33" borderId="0" applyNumberFormat="0" applyBorder="0" applyAlignment="0" applyProtection="0"/>
    <xf numFmtId="49" fontId="63" fillId="0" borderId="10" applyNumberFormat="0" applyFont="0" applyFill="0" applyBorder="0" applyProtection="0">
      <alignment horizontal="left" vertical="center" indent="2"/>
    </xf>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4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42"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43"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9" borderId="0" applyNumberFormat="0" applyBorder="0" applyAlignment="0" applyProtection="0"/>
    <xf numFmtId="0" fontId="8" fillId="26" borderId="0" applyNumberFormat="0" applyBorder="0" applyAlignment="0" applyProtection="0"/>
    <xf numFmtId="0" fontId="8" fillId="26"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41" borderId="0" applyNumberFormat="0" applyBorder="0" applyAlignment="0" applyProtection="0"/>
    <xf numFmtId="0" fontId="8" fillId="30" borderId="0" applyNumberFormat="0" applyBorder="0" applyAlignment="0" applyProtection="0"/>
    <xf numFmtId="0" fontId="8" fillId="30"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0" fontId="8" fillId="44" borderId="0" applyNumberFormat="0" applyBorder="0" applyAlignment="0" applyProtection="0"/>
    <xf numFmtId="0" fontId="8" fillId="34" borderId="0" applyNumberFormat="0" applyBorder="0" applyAlignment="0" applyProtection="0"/>
    <xf numFmtId="0" fontId="8" fillId="34" borderId="0" applyNumberFormat="0" applyBorder="0" applyAlignment="0" applyProtection="0"/>
    <xf numFmtId="49" fontId="63" fillId="0" borderId="18" applyNumberFormat="0" applyFont="0" applyFill="0" applyBorder="0" applyProtection="0">
      <alignment horizontal="left" vertical="center" indent="5"/>
    </xf>
    <xf numFmtId="4" fontId="64" fillId="0" borderId="19" applyFill="0" applyBorder="0" applyProtection="0">
      <alignment horizontal="right" vertical="center"/>
    </xf>
    <xf numFmtId="0" fontId="65" fillId="0" borderId="0"/>
    <xf numFmtId="0" fontId="66" fillId="0" borderId="0"/>
    <xf numFmtId="0" fontId="65" fillId="0" borderId="0"/>
    <xf numFmtId="0" fontId="66" fillId="0" borderId="0"/>
    <xf numFmtId="0" fontId="65" fillId="0" borderId="0"/>
    <xf numFmtId="0" fontId="6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2" fillId="0" borderId="0" applyFont="0" applyFill="0" applyBorder="0" applyAlignment="0" applyProtection="0"/>
    <xf numFmtId="43" fontId="10"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65" fillId="0" borderId="0"/>
    <xf numFmtId="0" fontId="66" fillId="0" borderId="0"/>
    <xf numFmtId="0" fontId="65" fillId="0" borderId="0"/>
    <xf numFmtId="0" fontId="66" fillId="0" borderId="0"/>
    <xf numFmtId="44" fontId="10" fillId="0" borderId="0" applyFont="0" applyFill="0" applyBorder="0" applyAlignment="0" applyProtection="0"/>
    <xf numFmtId="44" fontId="52" fillId="0" borderId="0" applyFont="0" applyFill="0" applyBorder="0" applyAlignment="0" applyProtection="0"/>
    <xf numFmtId="44" fontId="44" fillId="0" borderId="0" applyFont="0" applyFill="0" applyBorder="0" applyAlignment="0" applyProtection="0"/>
    <xf numFmtId="44" fontId="44" fillId="0" borderId="0" applyFont="0" applyFill="0" applyBorder="0" applyAlignment="0" applyProtection="0"/>
    <xf numFmtId="44" fontId="10"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44"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0" fillId="0" borderId="0" applyFont="0" applyFill="0" applyBorder="0" applyAlignment="0" applyProtection="0"/>
    <xf numFmtId="171" fontId="68" fillId="0" borderId="20" applyNumberFormat="0" applyFill="0">
      <alignment horizontal="right"/>
    </xf>
    <xf numFmtId="169" fontId="69" fillId="60" borderId="0" applyNumberFormat="0" applyBorder="0">
      <protection locked="0"/>
    </xf>
    <xf numFmtId="0" fontId="70" fillId="0" borderId="16" applyNumberFormat="0" applyFill="0" applyAlignment="0" applyProtection="0"/>
    <xf numFmtId="0" fontId="71" fillId="0" borderId="20">
      <alignment horizontal="left"/>
    </xf>
    <xf numFmtId="0" fontId="72" fillId="0" borderId="0" applyNumberFormat="0" applyFill="0" applyBorder="0" applyAlignment="0" applyProtection="0">
      <alignment vertical="top"/>
      <protection locked="0"/>
    </xf>
    <xf numFmtId="0" fontId="58" fillId="0" borderId="0" applyNumberFormat="0" applyFill="0" applyBorder="0" applyAlignment="0" applyProtection="0"/>
    <xf numFmtId="0" fontId="73" fillId="0" borderId="0" applyNumberFormat="0" applyFill="0" applyBorder="0" applyAlignment="0" applyProtection="0">
      <alignment vertical="top"/>
      <protection locked="0"/>
    </xf>
    <xf numFmtId="0" fontId="2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4"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0" fontId="75" fillId="0" borderId="0" applyNumberFormat="0" applyFill="0" applyBorder="0" applyAlignment="0" applyProtection="0">
      <alignment vertical="top"/>
      <protection locked="0"/>
    </xf>
    <xf numFmtId="169" fontId="76" fillId="59" borderId="0" applyNumberFormat="0" applyBorder="0">
      <alignment horizontal="left"/>
      <protection locked="0"/>
    </xf>
    <xf numFmtId="0" fontId="24"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169" fontId="69" fillId="61" borderId="0" applyNumberFormat="0" applyBorder="0">
      <alignment horizontal="right"/>
      <protection locked="0"/>
    </xf>
    <xf numFmtId="169" fontId="69" fillId="62" borderId="0" applyNumberFormat="0" applyBorder="0">
      <alignment horizontal="right"/>
      <protection locked="0"/>
    </xf>
    <xf numFmtId="169" fontId="78" fillId="63" borderId="0" applyNumberFormat="0" applyBorder="0">
      <alignment horizontal="right"/>
      <protection locked="0"/>
    </xf>
    <xf numFmtId="169" fontId="79" fillId="61" borderId="0" applyNumberFormat="0" applyBorder="0">
      <alignment horizontal="right"/>
      <protection locked="0"/>
    </xf>
    <xf numFmtId="169" fontId="80" fillId="61" borderId="0" applyNumberFormat="0" applyBorder="0">
      <alignment horizontal="right"/>
      <protection locked="0"/>
    </xf>
    <xf numFmtId="169" fontId="81" fillId="64" borderId="0" applyNumberFormat="0" applyBorder="0">
      <alignment horizontal="right" vertical="center"/>
      <protection locked="0"/>
    </xf>
    <xf numFmtId="172" fontId="82" fillId="0" borderId="0"/>
    <xf numFmtId="172" fontId="83" fillId="0" borderId="0"/>
    <xf numFmtId="173" fontId="68" fillId="0" borderId="0"/>
    <xf numFmtId="173" fontId="68" fillId="0" borderId="0"/>
    <xf numFmtId="173" fontId="84" fillId="0" borderId="0"/>
    <xf numFmtId="173" fontId="84" fillId="0" borderId="0"/>
    <xf numFmtId="173" fontId="85" fillId="0" borderId="0"/>
    <xf numFmtId="173" fontId="68" fillId="0" borderId="0"/>
    <xf numFmtId="173" fontId="8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6" fillId="0" borderId="0"/>
    <xf numFmtId="0" fontId="8" fillId="0" borderId="0"/>
    <xf numFmtId="37" fontId="87" fillId="0" borderId="0"/>
    <xf numFmtId="0" fontId="61" fillId="0" borderId="0"/>
    <xf numFmtId="37"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61"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60" fillId="0" borderId="0"/>
    <xf numFmtId="0" fontId="8" fillId="0" borderId="0"/>
    <xf numFmtId="0" fontId="10" fillId="0" borderId="0"/>
    <xf numFmtId="0" fontId="10" fillId="0" borderId="0"/>
    <xf numFmtId="0" fontId="8" fillId="0" borderId="0"/>
    <xf numFmtId="0" fontId="8" fillId="0" borderId="0"/>
    <xf numFmtId="169" fontId="88" fillId="0" borderId="0" applyBorder="0"/>
    <xf numFmtId="0" fontId="8" fillId="0" borderId="0"/>
    <xf numFmtId="0" fontId="8" fillId="0" borderId="0"/>
    <xf numFmtId="0" fontId="10" fillId="0" borderId="0"/>
    <xf numFmtId="0" fontId="10" fillId="0" borderId="0"/>
    <xf numFmtId="0" fontId="8" fillId="0" borderId="0"/>
    <xf numFmtId="0" fontId="8" fillId="0" borderId="0"/>
    <xf numFmtId="0" fontId="10" fillId="0" borderId="0"/>
    <xf numFmtId="0" fontId="10" fillId="0" borderId="0"/>
    <xf numFmtId="0" fontId="10"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8" fillId="0" borderId="0"/>
    <xf numFmtId="0" fontId="8" fillId="0" borderId="0"/>
    <xf numFmtId="0" fontId="8" fillId="0" borderId="0"/>
    <xf numFmtId="0" fontId="67" fillId="0" borderId="0"/>
    <xf numFmtId="0" fontId="10" fillId="0" borderId="0"/>
    <xf numFmtId="0" fontId="61" fillId="0" borderId="0"/>
    <xf numFmtId="0" fontId="89" fillId="0" borderId="0"/>
    <xf numFmtId="0" fontId="10" fillId="0" borderId="0"/>
    <xf numFmtId="174" fontId="10" fillId="0" borderId="0"/>
    <xf numFmtId="0" fontId="8" fillId="0" borderId="0"/>
    <xf numFmtId="0" fontId="8" fillId="0" borderId="0"/>
    <xf numFmtId="0" fontId="10" fillId="0" borderId="0"/>
    <xf numFmtId="0" fontId="67" fillId="0" borderId="0"/>
    <xf numFmtId="0" fontId="10" fillId="0" borderId="0"/>
    <xf numFmtId="0" fontId="8" fillId="0" borderId="0"/>
    <xf numFmtId="0" fontId="8" fillId="0" borderId="0"/>
    <xf numFmtId="0" fontId="8" fillId="0" borderId="0"/>
    <xf numFmtId="0" fontId="8" fillId="0" borderId="0"/>
    <xf numFmtId="0" fontId="8" fillId="0" borderId="0"/>
    <xf numFmtId="4" fontId="63" fillId="0" borderId="10" applyFill="0" applyBorder="0" applyProtection="0">
      <alignment horizontal="right" vertical="center"/>
    </xf>
    <xf numFmtId="0" fontId="90" fillId="2" borderId="0" applyNumberFormat="0" applyFont="0" applyBorder="0" applyAlignment="0" applyProtection="0"/>
    <xf numFmtId="0" fontId="91" fillId="2" borderId="0" applyNumberFormat="0" applyFont="0" applyBorder="0" applyAlignment="0" applyProtection="0"/>
    <xf numFmtId="0" fontId="8" fillId="11"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0" fontId="44" fillId="52" borderId="8" applyNumberFormat="0" applyFont="0" applyAlignment="0" applyProtection="0"/>
    <xf numFmtId="0" fontId="8" fillId="11" borderId="8" applyNumberFormat="0" applyFont="0" applyAlignment="0" applyProtection="0"/>
    <xf numFmtId="0" fontId="8" fillId="11" borderId="8" applyNumberFormat="0" applyFont="0" applyAlignment="0" applyProtection="0"/>
    <xf numFmtId="9" fontId="44" fillId="0" borderId="0" applyFont="0" applyFill="0" applyBorder="0" applyAlignment="0" applyProtection="0"/>
    <xf numFmtId="9" fontId="52"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60" fillId="0" borderId="0" applyFont="0" applyFill="0" applyBorder="0" applyAlignment="0" applyProtection="0"/>
    <xf numFmtId="9" fontId="60" fillId="0" borderId="0" applyFont="0" applyFill="0" applyBorder="0" applyAlignment="0" applyProtection="0"/>
    <xf numFmtId="9" fontId="6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2" fillId="0" borderId="0" applyFont="0" applyFill="0" applyBorder="0" applyAlignment="0" applyProtection="0"/>
    <xf numFmtId="9" fontId="8" fillId="0" borderId="0" applyFont="0" applyFill="0" applyBorder="0" applyAlignment="0" applyProtection="0"/>
    <xf numFmtId="9" fontId="10" fillId="0" borderId="0" applyFont="0" applyFill="0" applyBorder="0" applyAlignment="0" applyProtection="0"/>
    <xf numFmtId="9" fontId="8" fillId="0" borderId="0" applyFont="0" applyFill="0" applyBorder="0" applyAlignment="0" applyProtection="0"/>
    <xf numFmtId="9" fontId="44"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10" fillId="0" borderId="0"/>
    <xf numFmtId="168" fontId="92" fillId="65" borderId="21">
      <alignment vertical="center"/>
    </xf>
    <xf numFmtId="166" fontId="93" fillId="65" borderId="21">
      <alignment vertical="center"/>
    </xf>
    <xf numFmtId="168" fontId="94" fillId="66" borderId="21">
      <alignment vertical="center"/>
    </xf>
    <xf numFmtId="0" fontId="10" fillId="67" borderId="22" applyBorder="0">
      <alignment horizontal="left" vertical="center"/>
    </xf>
    <xf numFmtId="49" fontId="10" fillId="68" borderId="10">
      <alignment vertical="center" wrapText="1"/>
    </xf>
    <xf numFmtId="0" fontId="10" fillId="69" borderId="23">
      <alignment horizontal="left" vertical="center" wrapText="1"/>
    </xf>
    <xf numFmtId="0" fontId="95" fillId="70" borderId="10">
      <alignment horizontal="left" vertical="center" wrapText="1"/>
    </xf>
    <xf numFmtId="0" fontId="10" fillId="71" borderId="10">
      <alignment horizontal="left" vertical="center" wrapText="1"/>
    </xf>
    <xf numFmtId="0" fontId="10" fillId="72" borderId="10">
      <alignment horizontal="left" vertical="center" wrapText="1"/>
    </xf>
    <xf numFmtId="169" fontId="96" fillId="73" borderId="0" applyNumberFormat="0" applyBorder="0">
      <alignment horizontal="center"/>
      <protection locked="0"/>
    </xf>
    <xf numFmtId="169" fontId="53" fillId="61" borderId="0" applyNumberFormat="0" applyBorder="0">
      <alignment horizontal="left"/>
      <protection locked="0"/>
    </xf>
    <xf numFmtId="169" fontId="69" fillId="62" borderId="0" applyNumberFormat="0" applyBorder="0">
      <alignment horizontal="left"/>
      <protection locked="0"/>
    </xf>
    <xf numFmtId="169" fontId="78" fillId="63" borderId="0" applyNumberFormat="0" applyBorder="0">
      <alignment horizontal="left"/>
      <protection locked="0"/>
    </xf>
    <xf numFmtId="169" fontId="97" fillId="60" borderId="0" applyNumberFormat="0" applyBorder="0">
      <alignment horizontal="center"/>
      <protection locked="0"/>
    </xf>
    <xf numFmtId="169" fontId="97" fillId="61" borderId="0" applyNumberFormat="0" applyBorder="0">
      <alignment horizontal="left"/>
      <protection locked="0"/>
    </xf>
    <xf numFmtId="169" fontId="98" fillId="60" borderId="0" applyNumberFormat="0" applyBorder="0">
      <protection locked="0"/>
    </xf>
    <xf numFmtId="169" fontId="53" fillId="62" borderId="0" applyNumberFormat="0" applyBorder="0">
      <alignment horizontal="left"/>
      <protection locked="0"/>
    </xf>
    <xf numFmtId="169" fontId="69" fillId="62" borderId="0" applyNumberFormat="0" applyBorder="0">
      <alignment horizontal="left"/>
      <protection locked="0"/>
    </xf>
    <xf numFmtId="169" fontId="78" fillId="63" borderId="0" applyNumberFormat="0" applyBorder="0">
      <alignment horizontal="left"/>
      <protection locked="0"/>
    </xf>
    <xf numFmtId="169" fontId="99" fillId="62" borderId="0" applyNumberFormat="0" applyBorder="0">
      <alignment horizontal="left" vertical="center"/>
      <protection locked="0"/>
    </xf>
    <xf numFmtId="169" fontId="100" fillId="60" borderId="0" applyNumberFormat="0" applyBorder="0">
      <protection locked="0"/>
    </xf>
    <xf numFmtId="0" fontId="42" fillId="0" borderId="9" applyNumberFormat="0" applyFill="0" applyAlignment="0" applyProtection="0"/>
    <xf numFmtId="169" fontId="53" fillId="62" borderId="0" applyNumberFormat="0" applyBorder="0">
      <alignment horizontal="right"/>
      <protection locked="0"/>
    </xf>
    <xf numFmtId="169" fontId="101" fillId="74" borderId="0" applyNumberFormat="0" applyBorder="0">
      <protection locked="0"/>
    </xf>
    <xf numFmtId="169" fontId="102" fillId="74" borderId="0" applyNumberFormat="0" applyBorder="0">
      <protection locked="0"/>
    </xf>
    <xf numFmtId="169" fontId="53" fillId="59" borderId="0" applyNumberFormat="0" applyBorder="0">
      <protection locked="0"/>
    </xf>
    <xf numFmtId="169" fontId="53" fillId="61" borderId="0" applyNumberFormat="0" applyBorder="0">
      <protection locked="0"/>
    </xf>
    <xf numFmtId="169" fontId="53" fillId="61" borderId="0" applyNumberFormat="0" applyBorder="0">
      <protection locked="0"/>
    </xf>
    <xf numFmtId="169" fontId="103" fillId="75" borderId="0" applyNumberFormat="0" applyBorder="0">
      <protection locked="0"/>
    </xf>
    <xf numFmtId="0" fontId="7" fillId="0" borderId="0"/>
    <xf numFmtId="0" fontId="6" fillId="3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9" fontId="6" fillId="0" borderId="0" applyFont="0" applyFill="0" applyBorder="0" applyAlignment="0" applyProtection="0"/>
    <xf numFmtId="0" fontId="6" fillId="0" borderId="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36"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37"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38"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39"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40" borderId="0" applyNumberFormat="0" applyBorder="0" applyAlignment="0" applyProtection="0"/>
    <xf numFmtId="0" fontId="6" fillId="29" borderId="0" applyNumberFormat="0" applyBorder="0" applyAlignment="0" applyProtection="0"/>
    <xf numFmtId="0" fontId="6" fillId="29"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3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41"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42"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43" borderId="0" applyNumberFormat="0" applyBorder="0" applyAlignment="0" applyProtection="0"/>
    <xf numFmtId="0" fontId="6" fillId="22"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9"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41" borderId="0" applyNumberFormat="0" applyBorder="0" applyAlignment="0" applyProtection="0"/>
    <xf numFmtId="0" fontId="6" fillId="30"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0" fontId="6" fillId="44" borderId="0" applyNumberFormat="0" applyBorder="0" applyAlignment="0" applyProtection="0"/>
    <xf numFmtId="0" fontId="6" fillId="34" borderId="0" applyNumberFormat="0" applyBorder="0" applyAlignment="0" applyProtection="0"/>
    <xf numFmtId="0" fontId="6" fillId="34"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0" fontId="6" fillId="11" borderId="8"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1" fillId="0" borderId="0"/>
    <xf numFmtId="0" fontId="61" fillId="0" borderId="0"/>
    <xf numFmtId="43" fontId="61" fillId="0" borderId="0" applyFont="0" applyFill="0" applyBorder="0" applyAlignment="0" applyProtection="0"/>
    <xf numFmtId="0" fontId="10" fillId="0" borderId="0"/>
    <xf numFmtId="0" fontId="10"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0" fillId="0" borderId="0"/>
    <xf numFmtId="0" fontId="57" fillId="0" borderId="6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10" fillId="0" borderId="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70" fillId="0" borderId="6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3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9" fontId="5" fillId="0" borderId="0" applyFont="0" applyFill="0" applyBorder="0" applyAlignment="0" applyProtection="0"/>
    <xf numFmtId="0" fontId="5" fillId="0" borderId="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36"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3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38"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39" borderId="0" applyNumberFormat="0" applyBorder="0" applyAlignment="0" applyProtection="0"/>
    <xf numFmtId="0" fontId="5" fillId="25" borderId="0" applyNumberFormat="0" applyBorder="0" applyAlignment="0" applyProtection="0"/>
    <xf numFmtId="0" fontId="5" fillId="25"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40"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41"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42"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43"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9"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41" borderId="0" applyNumberFormat="0" applyBorder="0" applyAlignment="0" applyProtection="0"/>
    <xf numFmtId="0" fontId="5" fillId="30"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5" fillId="4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0" fontId="5" fillId="11" borderId="8"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43" fontId="10" fillId="0" borderId="0" applyFont="0" applyFill="0" applyBorder="0" applyAlignment="0" applyProtection="0"/>
    <xf numFmtId="0" fontId="10" fillId="0" borderId="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2" fillId="0" borderId="74"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8" fontId="92" fillId="65" borderId="75">
      <alignment vertical="center"/>
    </xf>
    <xf numFmtId="166" fontId="93" fillId="65" borderId="75">
      <alignment vertical="center"/>
    </xf>
    <xf numFmtId="168" fontId="94" fillId="66" borderId="75">
      <alignment vertical="center"/>
    </xf>
    <xf numFmtId="0" fontId="4" fillId="0" borderId="0"/>
    <xf numFmtId="43" fontId="61" fillId="0" borderId="0" applyFont="0" applyFill="0" applyBorder="0" applyAlignment="0" applyProtection="0"/>
    <xf numFmtId="44" fontId="61" fillId="0" borderId="0" applyFont="0" applyFill="0" applyBorder="0" applyAlignment="0" applyProtection="0"/>
    <xf numFmtId="9" fontId="126" fillId="0" borderId="0" applyFont="0" applyFill="0" applyBorder="0" applyAlignment="0" applyProtection="0"/>
    <xf numFmtId="178" fontId="126" fillId="0" borderId="0"/>
    <xf numFmtId="44" fontId="126" fillId="0" borderId="0" applyFont="0" applyFill="0" applyBorder="0" applyAlignment="0" applyProtection="0"/>
    <xf numFmtId="43" fontId="126" fillId="0" borderId="0" applyFont="0" applyFill="0" applyBorder="0" applyAlignment="0" applyProtection="0"/>
    <xf numFmtId="0" fontId="127" fillId="8" borderId="4" applyNumberFormat="0" applyAlignment="0" applyProtection="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25" fillId="35" borderId="0" applyNumberFormat="0" applyBorder="0" applyAlignment="0" applyProtection="0"/>
    <xf numFmtId="0" fontId="61" fillId="34" borderId="0" applyNumberFormat="0" applyBorder="0" applyAlignment="0" applyProtection="0"/>
    <xf numFmtId="0" fontId="128"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9" fontId="4" fillId="0" borderId="0" applyFont="0" applyFill="0" applyBorder="0" applyAlignment="0" applyProtection="0"/>
    <xf numFmtId="0" fontId="10"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10" fillId="0" borderId="0"/>
    <xf numFmtId="0" fontId="4" fillId="0" borderId="0"/>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10" fillId="0" borderId="0"/>
    <xf numFmtId="0" fontId="4" fillId="3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49" fontId="63" fillId="0" borderId="78" applyNumberFormat="0" applyFont="0" applyFill="0" applyBorder="0" applyProtection="0">
      <alignment horizontal="left" vertical="center" indent="5"/>
    </xf>
    <xf numFmtId="0" fontId="50" fillId="56" borderId="76">
      <alignment horizontal="left" vertical="center" indent="1"/>
    </xf>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9" fontId="4" fillId="0" borderId="0" applyFont="0" applyFill="0" applyBorder="0" applyAlignment="0" applyProtection="0"/>
    <xf numFmtId="0" fontId="42" fillId="0" borderId="77" applyNumberFormat="0" applyFill="0" applyAlignment="0" applyProtection="0"/>
    <xf numFmtId="0" fontId="4" fillId="0" borderId="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3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3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38"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39"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40"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4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42"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43" borderId="0" applyNumberFormat="0" applyBorder="0" applyAlignment="0" applyProtection="0"/>
    <xf numFmtId="0" fontId="4" fillId="22"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9" borderId="0" applyNumberFormat="0" applyBorder="0" applyAlignment="0" applyProtection="0"/>
    <xf numFmtId="0" fontId="4" fillId="26"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41" borderId="0" applyNumberFormat="0" applyBorder="0" applyAlignment="0" applyProtection="0"/>
    <xf numFmtId="0" fontId="4" fillId="30"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0" fontId="4" fillId="44" borderId="0" applyNumberFormat="0" applyBorder="0" applyAlignment="0" applyProtection="0"/>
    <xf numFmtId="0" fontId="4" fillId="34" borderId="0" applyNumberFormat="0" applyBorder="0" applyAlignment="0" applyProtection="0"/>
    <xf numFmtId="0" fontId="4" fillId="34" borderId="0" applyNumberFormat="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6" fillId="56" borderId="76">
      <alignment horizontal="left" vertical="center" wrapText="1" indent="1"/>
    </xf>
    <xf numFmtId="0" fontId="50" fillId="56" borderId="76">
      <alignment horizontal="left" vertical="center" indent="1"/>
    </xf>
    <xf numFmtId="43" fontId="4" fillId="0" borderId="0" applyFont="0" applyFill="0" applyBorder="0" applyAlignment="0" applyProtection="0"/>
    <xf numFmtId="0" fontId="48" fillId="56" borderId="76">
      <alignment horizontal="center" vertical="center"/>
    </xf>
    <xf numFmtId="43" fontId="4" fillId="0" borderId="0" applyFont="0" applyFill="0" applyBorder="0" applyAlignment="0" applyProtection="0"/>
    <xf numFmtId="43" fontId="4" fillId="0" borderId="0" applyFont="0" applyFill="0" applyBorder="0" applyAlignment="0" applyProtection="0"/>
    <xf numFmtId="0" fontId="48" fillId="56" borderId="76">
      <alignment horizontal="center" vertical="center"/>
    </xf>
    <xf numFmtId="43" fontId="4" fillId="0" borderId="0" applyFont="0" applyFill="0" applyBorder="0" applyAlignment="0" applyProtection="0"/>
    <xf numFmtId="0" fontId="46" fillId="55" borderId="76">
      <alignment horizontal="left" vertical="center" indent="1"/>
    </xf>
    <xf numFmtId="168" fontId="45" fillId="55" borderId="76">
      <alignment horizontal="right" vertical="center" indent="1"/>
    </xf>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 fontId="63" fillId="0" borderId="76" applyFill="0" applyBorder="0" applyProtection="0">
      <alignment horizontal="righ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9" fontId="63" fillId="0" borderId="76" applyNumberFormat="0" applyFont="0" applyFill="0" applyBorder="0" applyProtection="0">
      <alignment horizontal="left" vertical="center" indent="2"/>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0" fontId="4" fillId="11" borderId="8" applyNumberFormat="0" applyFont="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6" fillId="56" borderId="76">
      <alignment horizontal="left" vertical="center" indent="1"/>
    </xf>
    <xf numFmtId="0" fontId="47" fillId="57" borderId="76">
      <alignment horizontal="center" vertical="center"/>
    </xf>
    <xf numFmtId="168" fontId="45" fillId="56" borderId="76">
      <alignment horizontal="right" vertical="center" indent="1"/>
    </xf>
    <xf numFmtId="0" fontId="4" fillId="0" borderId="0"/>
    <xf numFmtId="0" fontId="51" fillId="57" borderId="76">
      <alignment horizontal="left" vertical="center" indent="1"/>
    </xf>
    <xf numFmtId="0" fontId="49" fillId="58" borderId="76">
      <alignment horizontal="left" vertical="center" indent="1"/>
    </xf>
    <xf numFmtId="0" fontId="4" fillId="0" borderId="0"/>
    <xf numFmtId="44" fontId="4"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0" fontId="49" fillId="58" borderId="76">
      <alignment horizontal="left" vertical="center" indent="1"/>
    </xf>
    <xf numFmtId="168" fontId="92" fillId="65" borderId="79">
      <alignment vertical="center"/>
    </xf>
    <xf numFmtId="166" fontId="93" fillId="65" borderId="79">
      <alignment vertical="center"/>
    </xf>
    <xf numFmtId="168" fontId="94" fillId="66" borderId="79">
      <alignment vertical="center"/>
    </xf>
    <xf numFmtId="49" fontId="10" fillId="68" borderId="76">
      <alignment vertical="center" wrapText="1"/>
    </xf>
    <xf numFmtId="0" fontId="10" fillId="69" borderId="81">
      <alignment horizontal="left" vertical="center" wrapText="1"/>
    </xf>
    <xf numFmtId="0" fontId="95" fillId="70" borderId="76">
      <alignment horizontal="left" vertical="center" wrapText="1"/>
    </xf>
    <xf numFmtId="0" fontId="10" fillId="72" borderId="76">
      <alignment horizontal="left" vertical="center" wrapText="1"/>
    </xf>
    <xf numFmtId="0" fontId="10" fillId="0" borderId="0"/>
    <xf numFmtId="168" fontId="45" fillId="55" borderId="76">
      <alignment horizontal="right" vertical="center" indent="1"/>
    </xf>
    <xf numFmtId="168" fontId="45" fillId="56" borderId="76">
      <alignment horizontal="right" vertical="center" indent="1"/>
    </xf>
    <xf numFmtId="0" fontId="49" fillId="58" borderId="76">
      <alignment horizontal="left" vertical="center" indent="1"/>
    </xf>
    <xf numFmtId="0" fontId="10" fillId="71" borderId="76">
      <alignment horizontal="left" vertical="center" wrapText="1"/>
    </xf>
    <xf numFmtId="0" fontId="10" fillId="67" borderId="80" applyBorder="0">
      <alignment horizontal="left" vertical="center"/>
    </xf>
    <xf numFmtId="0" fontId="61" fillId="0" borderId="0"/>
    <xf numFmtId="43" fontId="61" fillId="0" borderId="0" applyFont="0" applyFill="0" applyBorder="0" applyAlignment="0" applyProtection="0"/>
    <xf numFmtId="0" fontId="61" fillId="0" borderId="0"/>
    <xf numFmtId="43" fontId="61" fillId="0" borderId="0" applyFont="0" applyFill="0" applyBorder="0" applyAlignment="0" applyProtection="0"/>
    <xf numFmtId="0" fontId="3" fillId="0" borderId="0"/>
    <xf numFmtId="43" fontId="3" fillId="0" borderId="0" applyFont="0" applyFill="0" applyBorder="0" applyAlignment="0" applyProtection="0"/>
    <xf numFmtId="9" fontId="3" fillId="0" borderId="0" applyFont="0" applyFill="0" applyBorder="0" applyAlignment="0" applyProtection="0"/>
    <xf numFmtId="0" fontId="10" fillId="0" borderId="0"/>
    <xf numFmtId="0" fontId="10" fillId="0" borderId="0"/>
    <xf numFmtId="0" fontId="10" fillId="0" borderId="0"/>
    <xf numFmtId="0" fontId="62" fillId="0" borderId="0"/>
    <xf numFmtId="43" fontId="10"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6" fontId="93" fillId="65" borderId="96">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166" fontId="93" fillId="65" borderId="96">
      <alignment vertical="center"/>
    </xf>
    <xf numFmtId="0" fontId="47" fillId="57" borderId="93">
      <alignment horizontal="center" vertical="center"/>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8" fontId="92" fillId="65" borderId="96">
      <alignment vertical="center"/>
    </xf>
    <xf numFmtId="0" fontId="10" fillId="67" borderId="97" applyBorder="0">
      <alignment horizontal="lef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10" fillId="72" borderId="93">
      <alignment horizontal="left" vertical="center" wrapText="1"/>
    </xf>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6" fontId="93" fillId="65" borderId="90">
      <alignment vertical="center"/>
    </xf>
    <xf numFmtId="0" fontId="50" fillId="56" borderId="93">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93" fillId="65" borderId="9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6" fillId="56" borderId="87">
      <alignment horizontal="left" vertical="center" wrapText="1" indent="1"/>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2" fillId="0" borderId="88" applyNumberFormat="0" applyFill="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93" fillId="65" borderId="96">
      <alignment vertic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4" fillId="66" borderId="96">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7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79">
      <alignment vertical="center"/>
    </xf>
    <xf numFmtId="166" fontId="93" fillId="65" borderId="79">
      <alignment vertical="center"/>
    </xf>
    <xf numFmtId="168" fontId="94" fillId="66" borderId="7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7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168" fontId="92" fillId="65" borderId="79">
      <alignment vertical="center"/>
    </xf>
    <xf numFmtId="166" fontId="93" fillId="65" borderId="79">
      <alignment vertical="center"/>
    </xf>
    <xf numFmtId="168" fontId="94" fillId="66" borderId="79">
      <alignment vertical="center"/>
    </xf>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7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79">
      <alignment vertical="center"/>
    </xf>
    <xf numFmtId="166" fontId="93" fillId="65" borderId="79">
      <alignment vertical="center"/>
    </xf>
    <xf numFmtId="168" fontId="94" fillId="66" borderId="79">
      <alignment vertical="center"/>
    </xf>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6" fillId="56" borderId="93">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7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8" fontId="92" fillId="65" borderId="79">
      <alignment vertical="center"/>
    </xf>
    <xf numFmtId="166" fontId="93" fillId="65" borderId="79">
      <alignment vertical="center"/>
    </xf>
    <xf numFmtId="168" fontId="94" fillId="66" borderId="79">
      <alignment vertical="center"/>
    </xf>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49" fontId="63" fillId="0" borderId="78" applyNumberFormat="0" applyFont="0" applyFill="0" applyBorder="0" applyProtection="0">
      <alignment horizontal="left" vertical="center" indent="5"/>
    </xf>
    <xf numFmtId="0" fontId="50" fillId="56" borderId="76">
      <alignment horizontal="left" vertical="center" indent="1"/>
    </xf>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9" fontId="2" fillId="0" borderId="0" applyFont="0" applyFill="0" applyBorder="0" applyAlignment="0" applyProtection="0"/>
    <xf numFmtId="0" fontId="42" fillId="0" borderId="77" applyNumberFormat="0" applyFill="0" applyAlignment="0" applyProtection="0"/>
    <xf numFmtId="0" fontId="2" fillId="0" borderId="0"/>
    <xf numFmtId="0" fontId="2" fillId="13"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3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38"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39"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40" borderId="0" applyNumberFormat="0" applyBorder="0" applyAlignment="0" applyProtection="0"/>
    <xf numFmtId="0" fontId="2" fillId="29" borderId="0" applyNumberFormat="0" applyBorder="0" applyAlignment="0" applyProtection="0"/>
    <xf numFmtId="0" fontId="2" fillId="29"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33"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41"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4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43"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9"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41"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4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6" fillId="56" borderId="76">
      <alignment horizontal="left" vertical="center" wrapText="1" indent="1"/>
    </xf>
    <xf numFmtId="0" fontId="50" fillId="56" borderId="76">
      <alignment horizontal="left" vertical="center" indent="1"/>
    </xf>
    <xf numFmtId="43" fontId="2" fillId="0" borderId="0" applyFont="0" applyFill="0" applyBorder="0" applyAlignment="0" applyProtection="0"/>
    <xf numFmtId="0" fontId="48" fillId="56" borderId="76">
      <alignment horizontal="center" vertical="center"/>
    </xf>
    <xf numFmtId="43" fontId="2" fillId="0" borderId="0" applyFont="0" applyFill="0" applyBorder="0" applyAlignment="0" applyProtection="0"/>
    <xf numFmtId="43" fontId="2" fillId="0" borderId="0" applyFont="0" applyFill="0" applyBorder="0" applyAlignment="0" applyProtection="0"/>
    <xf numFmtId="0" fontId="48" fillId="56" borderId="76">
      <alignment horizontal="center" vertical="center"/>
    </xf>
    <xf numFmtId="43" fontId="2" fillId="0" borderId="0" applyFont="0" applyFill="0" applyBorder="0" applyAlignment="0" applyProtection="0"/>
    <xf numFmtId="0" fontId="46" fillId="55" borderId="76">
      <alignment horizontal="left" vertical="center" indent="1"/>
    </xf>
    <xf numFmtId="168" fontId="45" fillId="55" borderId="76">
      <alignment horizontal="right" vertical="center" indent="1"/>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 fontId="63" fillId="0" borderId="76" applyFill="0" applyBorder="0" applyProtection="0">
      <alignment horizontal="righ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9" fontId="63" fillId="0" borderId="76" applyNumberFormat="0" applyFont="0" applyFill="0" applyBorder="0" applyProtection="0">
      <alignment horizontal="left" vertical="center" indent="2"/>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0" fontId="2" fillId="11" borderId="8"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6" fillId="56" borderId="76">
      <alignment horizontal="left" vertical="center" indent="1"/>
    </xf>
    <xf numFmtId="0" fontId="47" fillId="57" borderId="76">
      <alignment horizontal="center" vertical="center"/>
    </xf>
    <xf numFmtId="168" fontId="45" fillId="56" borderId="76">
      <alignment horizontal="right" vertical="center" indent="1"/>
    </xf>
    <xf numFmtId="0" fontId="2" fillId="0" borderId="0"/>
    <xf numFmtId="0" fontId="51" fillId="57" borderId="76">
      <alignment horizontal="left" vertical="center" indent="1"/>
    </xf>
    <xf numFmtId="0" fontId="49" fillId="58" borderId="76">
      <alignment horizontal="left" vertical="center" indent="1"/>
    </xf>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49" fillId="58" borderId="76">
      <alignment horizontal="left" vertical="center" indent="1"/>
    </xf>
    <xf numFmtId="168" fontId="92" fillId="65" borderId="79">
      <alignment vertical="center"/>
    </xf>
    <xf numFmtId="166" fontId="93" fillId="65" borderId="79">
      <alignment vertical="center"/>
    </xf>
    <xf numFmtId="168" fontId="94" fillId="66" borderId="79">
      <alignment vertical="center"/>
    </xf>
    <xf numFmtId="49" fontId="10" fillId="68" borderId="76">
      <alignment vertical="center" wrapText="1"/>
    </xf>
    <xf numFmtId="0" fontId="10" fillId="69" borderId="81">
      <alignment horizontal="left" vertical="center" wrapText="1"/>
    </xf>
    <xf numFmtId="0" fontId="95" fillId="70" borderId="76">
      <alignment horizontal="left" vertical="center" wrapText="1"/>
    </xf>
    <xf numFmtId="0" fontId="10" fillId="72" borderId="76">
      <alignment horizontal="left" vertical="center" wrapText="1"/>
    </xf>
    <xf numFmtId="168" fontId="45" fillId="55" borderId="76">
      <alignment horizontal="right" vertical="center" indent="1"/>
    </xf>
    <xf numFmtId="168" fontId="45" fillId="56" borderId="76">
      <alignment horizontal="right" vertical="center" indent="1"/>
    </xf>
    <xf numFmtId="0" fontId="49" fillId="58" borderId="76">
      <alignment horizontal="left" vertical="center" indent="1"/>
    </xf>
    <xf numFmtId="0" fontId="10" fillId="71" borderId="76">
      <alignment horizontal="left" vertical="center" wrapText="1"/>
    </xf>
    <xf numFmtId="0" fontId="10" fillId="67" borderId="80" applyBorder="0">
      <alignment horizontal="left" vertical="center"/>
    </xf>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0" fillId="0" borderId="0"/>
    <xf numFmtId="0" fontId="10" fillId="0" borderId="0"/>
    <xf numFmtId="0" fontId="10" fillId="0" borderId="0"/>
    <xf numFmtId="43" fontId="10"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51" fillId="57" borderId="93">
      <alignment horizontal="left" vertical="center" indent="1"/>
    </xf>
    <xf numFmtId="0" fontId="10" fillId="69" borderId="92">
      <alignment horizontal="left" vertical="center" wrapText="1"/>
    </xf>
    <xf numFmtId="49" fontId="10" fillId="68" borderId="87">
      <alignment vertical="center" wrapText="1"/>
    </xf>
    <xf numFmtId="168" fontId="94" fillId="66" borderId="90">
      <alignment vertical="center"/>
    </xf>
    <xf numFmtId="0" fontId="10" fillId="69" borderId="98">
      <alignment horizontal="left" vertical="center" wrapText="1"/>
    </xf>
    <xf numFmtId="0" fontId="10" fillId="72" borderId="87">
      <alignment horizontal="left" vertical="center" wrapText="1"/>
    </xf>
    <xf numFmtId="168" fontId="92" fillId="65" borderId="96">
      <alignment vertical="center"/>
    </xf>
    <xf numFmtId="49" fontId="63" fillId="0" borderId="89" applyNumberFormat="0" applyFont="0" applyFill="0" applyBorder="0" applyProtection="0">
      <alignment horizontal="left" vertical="center" indent="5"/>
    </xf>
    <xf numFmtId="168" fontId="45" fillId="56" borderId="87">
      <alignment horizontal="right" vertical="center" indent="1"/>
    </xf>
    <xf numFmtId="168" fontId="45" fillId="55" borderId="87">
      <alignment horizontal="right" vertical="center" indent="1"/>
    </xf>
    <xf numFmtId="0" fontId="95" fillId="70" borderId="93">
      <alignment horizontal="left" vertical="center" wrapText="1"/>
    </xf>
    <xf numFmtId="0" fontId="48" fillId="56" borderId="87">
      <alignment horizontal="center" vertical="center"/>
    </xf>
    <xf numFmtId="168" fontId="92" fillId="65" borderId="90">
      <alignment vertical="center"/>
    </xf>
    <xf numFmtId="0" fontId="42" fillId="0" borderId="94" applyNumberFormat="0" applyFill="0" applyAlignment="0" applyProtection="0"/>
    <xf numFmtId="4" fontId="63" fillId="0" borderId="93" applyFill="0" applyBorder="0" applyProtection="0">
      <alignment horizontal="right" vertical="center"/>
    </xf>
    <xf numFmtId="0" fontId="49" fillId="58" borderId="87">
      <alignment horizontal="left" vertical="center" indent="1"/>
    </xf>
    <xf numFmtId="0" fontId="10" fillId="69" borderId="98">
      <alignment horizontal="left" vertical="center" wrapText="1"/>
    </xf>
    <xf numFmtId="0" fontId="50" fillId="56" borderId="93">
      <alignment horizontal="left" vertical="center" indent="1"/>
    </xf>
    <xf numFmtId="0" fontId="10" fillId="71" borderId="87">
      <alignment horizontal="left" vertical="center" wrapText="1"/>
    </xf>
    <xf numFmtId="49" fontId="63" fillId="0" borderId="89" applyNumberFormat="0" applyFont="0" applyFill="0" applyBorder="0" applyProtection="0">
      <alignment horizontal="left" vertical="center" indent="5"/>
    </xf>
    <xf numFmtId="49" fontId="63" fillId="0" borderId="95" applyNumberFormat="0" applyFont="0" applyFill="0" applyBorder="0" applyProtection="0">
      <alignment horizontal="left" vertical="center" indent="5"/>
    </xf>
    <xf numFmtId="0" fontId="50" fillId="56" borderId="87">
      <alignment horizontal="left" vertical="center" indent="1"/>
    </xf>
    <xf numFmtId="168" fontId="45" fillId="56" borderId="87">
      <alignment horizontal="right" vertical="center" indent="1"/>
    </xf>
    <xf numFmtId="168" fontId="45" fillId="56" borderId="93">
      <alignment horizontal="right" vertical="center" indent="1"/>
    </xf>
    <xf numFmtId="0" fontId="46" fillId="55" borderId="93">
      <alignment horizontal="left" vertical="center" indent="1"/>
    </xf>
    <xf numFmtId="166" fontId="93" fillId="65" borderId="90">
      <alignment vertical="center"/>
    </xf>
    <xf numFmtId="0" fontId="48" fillId="56" borderId="93">
      <alignment horizontal="center" vertical="center"/>
    </xf>
    <xf numFmtId="168" fontId="94" fillId="66" borderId="90">
      <alignment vertical="center"/>
    </xf>
    <xf numFmtId="0" fontId="42" fillId="0" borderId="94" applyNumberFormat="0" applyFill="0" applyAlignment="0" applyProtection="0"/>
    <xf numFmtId="0" fontId="10" fillId="71" borderId="87">
      <alignment horizontal="left" vertical="center" wrapText="1"/>
    </xf>
    <xf numFmtId="0" fontId="46" fillId="56" borderId="87">
      <alignment horizontal="left" vertical="center" indent="1"/>
    </xf>
    <xf numFmtId="0" fontId="10" fillId="67" borderId="97" applyBorder="0">
      <alignment horizontal="left" vertical="center"/>
    </xf>
    <xf numFmtId="168" fontId="94" fillId="66" borderId="90">
      <alignment vertical="center"/>
    </xf>
    <xf numFmtId="0" fontId="10" fillId="72" borderId="93">
      <alignment horizontal="left" vertical="center" wrapText="1"/>
    </xf>
    <xf numFmtId="49" fontId="63" fillId="0" borderId="87" applyNumberFormat="0" applyFont="0" applyFill="0" applyBorder="0" applyProtection="0">
      <alignment horizontal="left" vertical="center" indent="2"/>
    </xf>
    <xf numFmtId="0" fontId="50" fillId="56" borderId="87">
      <alignment horizontal="left" vertical="center" indent="1"/>
    </xf>
    <xf numFmtId="0" fontId="42" fillId="0" borderId="94" applyNumberFormat="0" applyFill="0" applyAlignment="0" applyProtection="0"/>
    <xf numFmtId="0" fontId="48" fillId="56" borderId="87">
      <alignment horizontal="center" vertical="center"/>
    </xf>
    <xf numFmtId="0" fontId="50" fillId="56" borderId="87">
      <alignment horizontal="left" vertical="center" indent="1"/>
    </xf>
    <xf numFmtId="168" fontId="45" fillId="55" borderId="93">
      <alignment horizontal="right" vertical="center" indent="1"/>
    </xf>
    <xf numFmtId="0" fontId="49" fillId="58" borderId="87">
      <alignment horizontal="left" vertical="center" indent="1"/>
    </xf>
    <xf numFmtId="168" fontId="94" fillId="66" borderId="90">
      <alignment vertical="center"/>
    </xf>
    <xf numFmtId="0" fontId="46" fillId="56" borderId="87">
      <alignment horizontal="left" vertical="center" indent="1"/>
    </xf>
    <xf numFmtId="49" fontId="63" fillId="0" borderId="93" applyNumberFormat="0" applyFont="0" applyFill="0" applyBorder="0" applyProtection="0">
      <alignment horizontal="left" vertical="center" indent="2"/>
    </xf>
    <xf numFmtId="168" fontId="94" fillId="66" borderId="96">
      <alignment vertical="center"/>
    </xf>
    <xf numFmtId="168" fontId="94" fillId="66" borderId="96">
      <alignment vertical="center"/>
    </xf>
    <xf numFmtId="0" fontId="50" fillId="56" borderId="93">
      <alignment horizontal="left" vertical="center" indent="1"/>
    </xf>
    <xf numFmtId="0" fontId="95" fillId="70" borderId="87">
      <alignment horizontal="left" vertical="center" wrapText="1"/>
    </xf>
    <xf numFmtId="49" fontId="63" fillId="0" borderId="87" applyNumberFormat="0" applyFont="0" applyFill="0" applyBorder="0" applyProtection="0">
      <alignment horizontal="left" vertical="center" indent="2"/>
    </xf>
    <xf numFmtId="0" fontId="50" fillId="56" borderId="93">
      <alignment horizontal="left" vertical="center" indent="1"/>
    </xf>
    <xf numFmtId="0" fontId="49" fillId="58" borderId="93">
      <alignment horizontal="left" vertical="center" indent="1"/>
    </xf>
    <xf numFmtId="0" fontId="42" fillId="0" borderId="88" applyNumberFormat="0" applyFill="0" applyAlignment="0" applyProtection="0"/>
    <xf numFmtId="168" fontId="45" fillId="55" borderId="87">
      <alignment horizontal="right" vertical="center" indent="1"/>
    </xf>
    <xf numFmtId="49" fontId="63" fillId="0" borderId="87" applyNumberFormat="0" applyFont="0" applyFill="0" applyBorder="0" applyProtection="0">
      <alignment horizontal="left" vertical="center" indent="2"/>
    </xf>
    <xf numFmtId="0" fontId="49" fillId="58" borderId="93">
      <alignment horizontal="left" vertical="center" indent="1"/>
    </xf>
    <xf numFmtId="0" fontId="46" fillId="55" borderId="87">
      <alignment horizontal="left" vertical="center" indent="1"/>
    </xf>
    <xf numFmtId="0" fontId="50" fillId="56" borderId="87">
      <alignment horizontal="left" vertical="center" indent="1"/>
    </xf>
    <xf numFmtId="166" fontId="93" fillId="65" borderId="96">
      <alignment vertical="center"/>
    </xf>
    <xf numFmtId="0" fontId="49" fillId="58" borderId="87">
      <alignment horizontal="left" vertical="center" indent="1"/>
    </xf>
    <xf numFmtId="168" fontId="92" fillId="65" borderId="96">
      <alignment vertical="center"/>
    </xf>
    <xf numFmtId="4" fontId="63" fillId="0" borderId="93" applyFill="0" applyBorder="0" applyProtection="0">
      <alignment horizontal="right" vertical="center"/>
    </xf>
    <xf numFmtId="168" fontId="45" fillId="55" borderId="93">
      <alignment horizontal="right" vertical="center" indent="1"/>
    </xf>
    <xf numFmtId="0" fontId="48" fillId="56" borderId="93">
      <alignment horizontal="center" vertical="center"/>
    </xf>
    <xf numFmtId="168" fontId="94" fillId="66" borderId="90">
      <alignment vertical="center"/>
    </xf>
    <xf numFmtId="0" fontId="10" fillId="67" borderId="91" applyBorder="0">
      <alignment horizontal="left" vertical="center"/>
    </xf>
    <xf numFmtId="0" fontId="47" fillId="57" borderId="87">
      <alignment horizontal="center" vertical="center"/>
    </xf>
    <xf numFmtId="0" fontId="10" fillId="67" borderId="91" applyBorder="0">
      <alignment horizontal="left" vertical="center"/>
    </xf>
    <xf numFmtId="0" fontId="46" fillId="56" borderId="87">
      <alignment horizontal="left" vertical="center" indent="1"/>
    </xf>
    <xf numFmtId="0" fontId="48" fillId="56" borderId="93">
      <alignment horizontal="center" vertical="center"/>
    </xf>
    <xf numFmtId="0" fontId="42" fillId="0" borderId="94" applyNumberFormat="0" applyFill="0" applyAlignment="0" applyProtection="0"/>
    <xf numFmtId="168" fontId="92" fillId="65" borderId="90">
      <alignment vertical="center"/>
    </xf>
    <xf numFmtId="49" fontId="63" fillId="0" borderId="95" applyNumberFormat="0" applyFont="0" applyFill="0" applyBorder="0" applyProtection="0">
      <alignment horizontal="left" vertical="center" indent="5"/>
    </xf>
    <xf numFmtId="49" fontId="63" fillId="0" borderId="89" applyNumberFormat="0" applyFont="0" applyFill="0" applyBorder="0" applyProtection="0">
      <alignment horizontal="left" vertical="center" indent="5"/>
    </xf>
    <xf numFmtId="0" fontId="95" fillId="70" borderId="87">
      <alignment horizontal="left" vertical="center" wrapText="1"/>
    </xf>
    <xf numFmtId="168" fontId="92" fillId="65" borderId="90">
      <alignment vertical="center"/>
    </xf>
    <xf numFmtId="0" fontId="49" fillId="58" borderId="93">
      <alignment horizontal="left" vertical="center" indent="1"/>
    </xf>
    <xf numFmtId="168" fontId="45" fillId="55" borderId="87">
      <alignment horizontal="right" vertical="center" indent="1"/>
    </xf>
    <xf numFmtId="168" fontId="45" fillId="56" borderId="93">
      <alignment horizontal="right" vertical="center" indent="1"/>
    </xf>
    <xf numFmtId="168" fontId="45" fillId="56" borderId="87">
      <alignment horizontal="right" vertical="center" indent="1"/>
    </xf>
    <xf numFmtId="0" fontId="47" fillId="57" borderId="87">
      <alignment horizontal="center" vertical="center"/>
    </xf>
    <xf numFmtId="0" fontId="49" fillId="58" borderId="93">
      <alignment horizontal="left" vertical="center" indent="1"/>
    </xf>
    <xf numFmtId="168" fontId="92" fillId="65" borderId="90">
      <alignment vertical="center"/>
    </xf>
    <xf numFmtId="49" fontId="10" fillId="68" borderId="87">
      <alignment vertical="center" wrapText="1"/>
    </xf>
    <xf numFmtId="0" fontId="47" fillId="57" borderId="87">
      <alignment horizontal="center" vertical="center"/>
    </xf>
    <xf numFmtId="4" fontId="63" fillId="0" borderId="87" applyFill="0" applyBorder="0" applyProtection="0">
      <alignment horizontal="right" vertical="center"/>
    </xf>
    <xf numFmtId="49" fontId="63" fillId="0" borderId="95" applyNumberFormat="0" applyFont="0" applyFill="0" applyBorder="0" applyProtection="0">
      <alignment horizontal="left" vertical="center" indent="5"/>
    </xf>
    <xf numFmtId="168" fontId="45" fillId="55" borderId="93">
      <alignment horizontal="right" vertical="center" indent="1"/>
    </xf>
    <xf numFmtId="0" fontId="49" fillId="58" borderId="93">
      <alignment horizontal="left" vertical="center" indent="1"/>
    </xf>
    <xf numFmtId="0" fontId="10" fillId="72" borderId="87">
      <alignment horizontal="left" vertical="center" wrapText="1"/>
    </xf>
    <xf numFmtId="0" fontId="46" fillId="55" borderId="87">
      <alignment horizontal="left" vertical="center" indent="1"/>
    </xf>
    <xf numFmtId="168" fontId="45" fillId="56" borderId="93">
      <alignment horizontal="right" vertical="center" indent="1"/>
    </xf>
    <xf numFmtId="0" fontId="46" fillId="55" borderId="87">
      <alignment horizontal="left" vertical="center" indent="1"/>
    </xf>
    <xf numFmtId="168" fontId="45" fillId="55" borderId="87">
      <alignment horizontal="right" vertical="center" indent="1"/>
    </xf>
    <xf numFmtId="0" fontId="48" fillId="56" borderId="93">
      <alignment horizontal="center" vertical="center"/>
    </xf>
    <xf numFmtId="0" fontId="48" fillId="56" borderId="87">
      <alignment horizontal="center" vertical="center"/>
    </xf>
    <xf numFmtId="0" fontId="10" fillId="71" borderId="87">
      <alignment horizontal="left" vertical="center" wrapText="1"/>
    </xf>
    <xf numFmtId="0" fontId="46" fillId="56" borderId="93">
      <alignment horizontal="left" vertical="center" indent="1"/>
    </xf>
    <xf numFmtId="0" fontId="46" fillId="56" borderId="93">
      <alignment horizontal="left" vertical="center" wrapText="1" indent="1"/>
    </xf>
    <xf numFmtId="168" fontId="45" fillId="56" borderId="87">
      <alignment horizontal="right" vertical="center" indent="1"/>
    </xf>
    <xf numFmtId="0" fontId="42" fillId="0" borderId="94" applyNumberFormat="0" applyFill="0" applyAlignment="0" applyProtection="0"/>
    <xf numFmtId="49" fontId="10" fillId="68" borderId="87">
      <alignment vertical="center" wrapText="1"/>
    </xf>
    <xf numFmtId="0" fontId="46" fillId="56" borderId="87">
      <alignment horizontal="left" vertical="center" wrapText="1" indent="1"/>
    </xf>
    <xf numFmtId="166" fontId="93" fillId="65" borderId="90">
      <alignment vertical="center"/>
    </xf>
    <xf numFmtId="168" fontId="94" fillId="66" borderId="96">
      <alignment vertical="center"/>
    </xf>
    <xf numFmtId="4" fontId="63" fillId="0" borderId="87" applyFill="0" applyBorder="0" applyProtection="0">
      <alignment horizontal="right" vertical="center"/>
    </xf>
    <xf numFmtId="0" fontId="10" fillId="72" borderId="87">
      <alignment horizontal="left" vertical="center" wrapText="1"/>
    </xf>
    <xf numFmtId="0" fontId="51" fillId="57" borderId="87">
      <alignment horizontal="left" vertical="center" indent="1"/>
    </xf>
    <xf numFmtId="166" fontId="93" fillId="65" borderId="90">
      <alignment vertical="center"/>
    </xf>
    <xf numFmtId="0" fontId="42" fillId="0" borderId="88" applyNumberFormat="0" applyFill="0" applyAlignment="0" applyProtection="0"/>
    <xf numFmtId="0" fontId="10" fillId="71" borderId="93">
      <alignment horizontal="left" vertical="center" wrapText="1"/>
    </xf>
    <xf numFmtId="168" fontId="94" fillId="66" borderId="96">
      <alignment vertical="center"/>
    </xf>
    <xf numFmtId="168" fontId="92" fillId="65" borderId="90">
      <alignment vertical="center"/>
    </xf>
    <xf numFmtId="4" fontId="63" fillId="0" borderId="93" applyFill="0" applyBorder="0" applyProtection="0">
      <alignment horizontal="right" vertical="center"/>
    </xf>
    <xf numFmtId="168" fontId="45" fillId="56" borderId="87">
      <alignment horizontal="right" vertical="center" indent="1"/>
    </xf>
    <xf numFmtId="168" fontId="92" fillId="65" borderId="90">
      <alignment vertical="center"/>
    </xf>
    <xf numFmtId="0" fontId="49" fillId="58" borderId="87">
      <alignment horizontal="left" vertical="center" indent="1"/>
    </xf>
    <xf numFmtId="168" fontId="92" fillId="65" borderId="96">
      <alignment vertical="center"/>
    </xf>
    <xf numFmtId="0" fontId="49" fillId="58" borderId="87">
      <alignment horizontal="left" vertical="center" indent="1"/>
    </xf>
    <xf numFmtId="0" fontId="42" fillId="0" borderId="94" applyNumberFormat="0" applyFill="0" applyAlignment="0" applyProtection="0"/>
    <xf numFmtId="0" fontId="50" fillId="56" borderId="93">
      <alignment horizontal="left" vertical="center" indent="1"/>
    </xf>
    <xf numFmtId="168" fontId="94" fillId="66" borderId="96">
      <alignment vertical="center"/>
    </xf>
    <xf numFmtId="49" fontId="63" fillId="0" borderId="93" applyNumberFormat="0" applyFont="0" applyFill="0" applyBorder="0" applyProtection="0">
      <alignment horizontal="left" vertical="center" indent="2"/>
    </xf>
    <xf numFmtId="0" fontId="46" fillId="56" borderId="93">
      <alignment horizontal="left" vertical="center" wrapText="1" indent="1"/>
    </xf>
    <xf numFmtId="0" fontId="42" fillId="0" borderId="94" applyNumberFormat="0" applyFill="0" applyAlignment="0" applyProtection="0"/>
    <xf numFmtId="0" fontId="42" fillId="0" borderId="88" applyNumberFormat="0" applyFill="0" applyAlignment="0" applyProtection="0"/>
    <xf numFmtId="0" fontId="47" fillId="57" borderId="93">
      <alignment horizontal="center" vertical="center"/>
    </xf>
    <xf numFmtId="0" fontId="51" fillId="57" borderId="87">
      <alignment horizontal="left" vertical="center" indent="1"/>
    </xf>
    <xf numFmtId="0" fontId="42" fillId="0" borderId="88" applyNumberFormat="0" applyFill="0" applyAlignment="0" applyProtection="0"/>
    <xf numFmtId="0" fontId="95" fillId="70" borderId="87">
      <alignment horizontal="left" vertical="center" wrapText="1"/>
    </xf>
    <xf numFmtId="0" fontId="46" fillId="56" borderId="93">
      <alignment horizontal="left" vertical="center" wrapText="1" indent="1"/>
    </xf>
    <xf numFmtId="0" fontId="49" fillId="58" borderId="87">
      <alignment horizontal="left" vertical="center" indent="1"/>
    </xf>
    <xf numFmtId="0" fontId="48" fillId="56" borderId="87">
      <alignment horizontal="center" vertical="center"/>
    </xf>
    <xf numFmtId="0" fontId="10" fillId="69" borderId="92">
      <alignment horizontal="left" vertical="center" wrapText="1"/>
    </xf>
    <xf numFmtId="168" fontId="45" fillId="56" borderId="87">
      <alignment horizontal="right" vertical="center" indent="1"/>
    </xf>
    <xf numFmtId="0" fontId="42" fillId="0" borderId="88" applyNumberFormat="0" applyFill="0" applyAlignment="0" applyProtection="0"/>
    <xf numFmtId="168" fontId="92" fillId="65" borderId="96">
      <alignment vertical="center"/>
    </xf>
    <xf numFmtId="168" fontId="92" fillId="65" borderId="96">
      <alignment vertical="center"/>
    </xf>
    <xf numFmtId="0" fontId="48" fillId="56" borderId="93">
      <alignment horizontal="center" vertical="center"/>
    </xf>
    <xf numFmtId="0" fontId="46" fillId="55" borderId="93">
      <alignment horizontal="left" vertical="center" indent="1"/>
    </xf>
    <xf numFmtId="168" fontId="45" fillId="55" borderId="93">
      <alignment horizontal="right" vertical="center" indent="1"/>
    </xf>
    <xf numFmtId="166" fontId="93" fillId="65" borderId="96">
      <alignment vertical="center"/>
    </xf>
    <xf numFmtId="168" fontId="45" fillId="55" borderId="87">
      <alignment horizontal="right" vertical="center" indent="1"/>
    </xf>
    <xf numFmtId="168" fontId="45" fillId="55" borderId="93">
      <alignment horizontal="right" vertical="center" indent="1"/>
    </xf>
    <xf numFmtId="0" fontId="50" fillId="56" borderId="87">
      <alignment horizontal="left" vertical="center" indent="1"/>
    </xf>
    <xf numFmtId="166" fontId="93" fillId="65" borderId="96">
      <alignment vertical="center"/>
    </xf>
    <xf numFmtId="0" fontId="48" fillId="56" borderId="93">
      <alignment horizontal="center" vertical="center"/>
    </xf>
    <xf numFmtId="0" fontId="10" fillId="67" borderId="91" applyBorder="0">
      <alignment horizontal="left" vertical="center"/>
    </xf>
    <xf numFmtId="0" fontId="42" fillId="0" borderId="88" applyNumberFormat="0" applyFill="0" applyAlignment="0" applyProtection="0"/>
    <xf numFmtId="0" fontId="46" fillId="55" borderId="93">
      <alignment horizontal="left" vertical="center" indent="1"/>
    </xf>
    <xf numFmtId="0" fontId="10" fillId="69" borderId="92">
      <alignment horizontal="left" vertical="center" wrapText="1"/>
    </xf>
    <xf numFmtId="0" fontId="10" fillId="71" borderId="93">
      <alignment horizontal="left" vertical="center" wrapText="1"/>
    </xf>
    <xf numFmtId="0" fontId="49" fillId="58" borderId="87">
      <alignment horizontal="left" vertical="center" indent="1"/>
    </xf>
    <xf numFmtId="0" fontId="48" fillId="56" borderId="87">
      <alignment horizontal="center" vertical="center"/>
    </xf>
    <xf numFmtId="0" fontId="49" fillId="58" borderId="93">
      <alignment horizontal="left" vertical="center" indent="1"/>
    </xf>
    <xf numFmtId="168" fontId="94" fillId="66" borderId="90">
      <alignment vertical="center"/>
    </xf>
    <xf numFmtId="0" fontId="46" fillId="56" borderId="87">
      <alignment horizontal="left" vertical="center" wrapText="1" indent="1"/>
    </xf>
    <xf numFmtId="4" fontId="63" fillId="0" borderId="87" applyFill="0" applyBorder="0" applyProtection="0">
      <alignment horizontal="right" vertical="center"/>
    </xf>
    <xf numFmtId="0" fontId="50" fillId="56" borderId="87">
      <alignment horizontal="left" vertical="center" indent="1"/>
    </xf>
    <xf numFmtId="168" fontId="45" fillId="55" borderId="87">
      <alignment horizontal="right" vertical="center" indent="1"/>
    </xf>
    <xf numFmtId="0" fontId="49" fillId="58" borderId="87">
      <alignment horizontal="left" vertical="center" indent="1"/>
    </xf>
    <xf numFmtId="49" fontId="10" fillId="68" borderId="93">
      <alignment vertical="center" wrapText="1"/>
    </xf>
    <xf numFmtId="168" fontId="94" fillId="66" borderId="90">
      <alignment vertical="center"/>
    </xf>
    <xf numFmtId="0" fontId="50" fillId="56" borderId="93">
      <alignment horizontal="left" vertical="center" indent="1"/>
    </xf>
    <xf numFmtId="168" fontId="92" fillId="65" borderId="90">
      <alignment vertical="center"/>
    </xf>
    <xf numFmtId="0" fontId="51" fillId="57" borderId="93">
      <alignment horizontal="left" vertical="center" indent="1"/>
    </xf>
    <xf numFmtId="166" fontId="93" fillId="65" borderId="90">
      <alignment vertical="center"/>
    </xf>
    <xf numFmtId="0" fontId="49" fillId="58" borderId="87">
      <alignment horizontal="left" vertical="center" indent="1"/>
    </xf>
    <xf numFmtId="49" fontId="10" fillId="68" borderId="93">
      <alignment vertical="center" wrapText="1"/>
    </xf>
    <xf numFmtId="168" fontId="45" fillId="56" borderId="93">
      <alignment horizontal="right" vertical="center" indent="1"/>
    </xf>
    <xf numFmtId="166" fontId="93" fillId="65" borderId="90">
      <alignment vertical="center"/>
    </xf>
    <xf numFmtId="0" fontId="51" fillId="57" borderId="87">
      <alignment horizontal="left" vertical="center" indent="1"/>
    </xf>
    <xf numFmtId="0" fontId="48" fillId="56" borderId="87">
      <alignment horizontal="center" vertical="center"/>
    </xf>
    <xf numFmtId="0" fontId="95" fillId="70" borderId="93">
      <alignment horizontal="left" vertical="center" wrapText="1"/>
    </xf>
    <xf numFmtId="49" fontId="63" fillId="0" borderId="93" applyNumberFormat="0" applyFont="0" applyFill="0" applyBorder="0" applyProtection="0">
      <alignment horizontal="left" vertical="center" indent="2"/>
    </xf>
    <xf numFmtId="0" fontId="46" fillId="56" borderId="93">
      <alignment horizontal="left" vertical="center" indent="1"/>
    </xf>
    <xf numFmtId="0" fontId="47" fillId="57" borderId="93">
      <alignment horizontal="center" vertical="center"/>
    </xf>
    <xf numFmtId="168" fontId="45" fillId="56" borderId="93">
      <alignment horizontal="right" vertical="center" indent="1"/>
    </xf>
    <xf numFmtId="0" fontId="51" fillId="57" borderId="93">
      <alignment horizontal="left" vertical="center" indent="1"/>
    </xf>
    <xf numFmtId="0" fontId="49" fillId="58" borderId="93">
      <alignment horizontal="left" vertical="center" indent="1"/>
    </xf>
    <xf numFmtId="0" fontId="49" fillId="58" borderId="93">
      <alignment horizontal="left" vertical="center" indent="1"/>
    </xf>
    <xf numFmtId="168" fontId="92" fillId="65" borderId="96">
      <alignment vertical="center"/>
    </xf>
    <xf numFmtId="166" fontId="93" fillId="65" borderId="96">
      <alignment vertical="center"/>
    </xf>
    <xf numFmtId="168" fontId="94" fillId="66" borderId="96">
      <alignment vertical="center"/>
    </xf>
    <xf numFmtId="49" fontId="10" fillId="68" borderId="93">
      <alignment vertical="center" wrapText="1"/>
    </xf>
    <xf numFmtId="0" fontId="10" fillId="69" borderId="98">
      <alignment horizontal="left" vertical="center" wrapText="1"/>
    </xf>
    <xf numFmtId="0" fontId="95" fillId="70" borderId="93">
      <alignment horizontal="left" vertical="center" wrapText="1"/>
    </xf>
    <xf numFmtId="0" fontId="10" fillId="72" borderId="93">
      <alignment horizontal="left" vertical="center" wrapText="1"/>
    </xf>
    <xf numFmtId="168" fontId="45" fillId="55" borderId="93">
      <alignment horizontal="right" vertical="center" indent="1"/>
    </xf>
    <xf numFmtId="168" fontId="45" fillId="56" borderId="93">
      <alignment horizontal="right" vertical="center" indent="1"/>
    </xf>
    <xf numFmtId="0" fontId="49" fillId="58" borderId="93">
      <alignment horizontal="left" vertical="center" indent="1"/>
    </xf>
    <xf numFmtId="0" fontId="10" fillId="71" borderId="93">
      <alignment horizontal="left" vertical="center" wrapText="1"/>
    </xf>
    <xf numFmtId="0" fontId="10" fillId="67" borderId="97" applyBorder="0">
      <alignment horizontal="left" vertical="center"/>
    </xf>
    <xf numFmtId="0" fontId="132" fillId="0" borderId="0"/>
    <xf numFmtId="43" fontId="132" fillId="0" borderId="0" applyFont="0" applyFill="0" applyBorder="0" applyAlignment="0" applyProtection="0"/>
    <xf numFmtId="9" fontId="132" fillId="0" borderId="0" applyFont="0" applyFill="0" applyBorder="0" applyAlignment="0" applyProtection="0"/>
    <xf numFmtId="44" fontId="132" fillId="0" borderId="0" applyFont="0" applyFill="0" applyBorder="0" applyAlignment="0" applyProtection="0"/>
    <xf numFmtId="0" fontId="132" fillId="0" borderId="0"/>
    <xf numFmtId="0" fontId="29" fillId="0" borderId="1" applyNumberFormat="0" applyFill="0" applyAlignment="0" applyProtection="0"/>
    <xf numFmtId="0" fontId="30" fillId="0" borderId="2" applyNumberFormat="0" applyFill="0" applyAlignment="0" applyProtection="0"/>
    <xf numFmtId="0" fontId="31" fillId="0" borderId="3"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6" fillId="9" borderId="5" applyNumberFormat="0" applyAlignment="0" applyProtection="0"/>
    <xf numFmtId="0" fontId="37" fillId="9" borderId="4" applyNumberFormat="0" applyAlignment="0" applyProtection="0"/>
    <xf numFmtId="0" fontId="42" fillId="0" borderId="9" applyNumberFormat="0" applyFill="0" applyAlignment="0" applyProtection="0"/>
    <xf numFmtId="0" fontId="43"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43"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43"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43"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4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3" fillId="32" borderId="0" applyNumberFormat="0" applyBorder="0" applyAlignment="0" applyProtection="0"/>
    <xf numFmtId="0" fontId="1" fillId="34" borderId="0" applyNumberFormat="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11" borderId="8" applyNumberFormat="0" applyFont="0" applyAlignment="0" applyProtection="0"/>
    <xf numFmtId="0" fontId="1" fillId="33"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93"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141" fillId="45" borderId="0" applyNumberFormat="0" applyBorder="0" applyAlignment="0" applyProtection="0"/>
    <xf numFmtId="0" fontId="141" fillId="42" borderId="0" applyNumberFormat="0" applyBorder="0" applyAlignment="0" applyProtection="0"/>
    <xf numFmtId="0" fontId="141" fillId="43"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48" borderId="0" applyNumberFormat="0" applyBorder="0" applyAlignment="0" applyProtection="0"/>
    <xf numFmtId="0" fontId="141" fillId="49" borderId="0" applyNumberFormat="0" applyBorder="0" applyAlignment="0" applyProtection="0"/>
    <xf numFmtId="0" fontId="141" fillId="50" borderId="0" applyNumberFormat="0" applyBorder="0" applyAlignment="0" applyProtection="0"/>
    <xf numFmtId="0" fontId="141" fillId="51" borderId="0" applyNumberFormat="0" applyBorder="0" applyAlignment="0" applyProtection="0"/>
    <xf numFmtId="0" fontId="141" fillId="46" borderId="0" applyNumberFormat="0" applyBorder="0" applyAlignment="0" applyProtection="0"/>
    <xf numFmtId="0" fontId="141" fillId="47" borderId="0" applyNumberFormat="0" applyBorder="0" applyAlignment="0" applyProtection="0"/>
    <xf numFmtId="0" fontId="141" fillId="53" borderId="0" applyNumberFormat="0" applyBorder="0" applyAlignment="0" applyProtection="0"/>
    <xf numFmtId="0" fontId="142" fillId="37" borderId="0" applyNumberFormat="0" applyBorder="0" applyAlignment="0" applyProtection="0"/>
    <xf numFmtId="0" fontId="143" fillId="54" borderId="116" applyNumberFormat="0" applyAlignment="0" applyProtection="0"/>
    <xf numFmtId="0" fontId="144" fillId="94" borderId="117" applyNumberFormat="0" applyAlignment="0" applyProtection="0"/>
    <xf numFmtId="43" fontId="44" fillId="0" borderId="0" applyFont="0" applyFill="0" applyBorder="0" applyAlignment="0" applyProtection="0"/>
    <xf numFmtId="0" fontId="145" fillId="0" borderId="0" applyNumberFormat="0" applyFill="0" applyBorder="0" applyAlignment="0" applyProtection="0"/>
    <xf numFmtId="0" fontId="146" fillId="38" borderId="0" applyNumberFormat="0" applyBorder="0" applyAlignment="0" applyProtection="0"/>
    <xf numFmtId="0" fontId="147" fillId="0" borderId="14" applyNumberFormat="0" applyFill="0" applyAlignment="0" applyProtection="0"/>
    <xf numFmtId="0" fontId="148" fillId="0" borderId="15" applyNumberFormat="0" applyFill="0" applyAlignment="0" applyProtection="0"/>
    <xf numFmtId="0" fontId="70" fillId="0" borderId="65" applyNumberFormat="0" applyFill="0" applyAlignment="0" applyProtection="0"/>
    <xf numFmtId="0" fontId="70" fillId="0" borderId="0" applyNumberFormat="0" applyFill="0" applyBorder="0" applyAlignment="0" applyProtection="0"/>
    <xf numFmtId="0" fontId="149" fillId="93" borderId="116" applyNumberFormat="0" applyAlignment="0" applyProtection="0"/>
    <xf numFmtId="0" fontId="150" fillId="0" borderId="118" applyNumberFormat="0" applyFill="0" applyAlignment="0" applyProtection="0"/>
    <xf numFmtId="0" fontId="151" fillId="95" borderId="0" applyNumberFormat="0" applyBorder="0" applyAlignment="0" applyProtection="0"/>
    <xf numFmtId="0" fontId="10" fillId="52" borderId="119" applyNumberFormat="0" applyFont="0" applyAlignment="0" applyProtection="0"/>
    <xf numFmtId="0" fontId="152" fillId="54" borderId="120" applyNumberFormat="0" applyAlignment="0" applyProtection="0"/>
    <xf numFmtId="0" fontId="153" fillId="0" borderId="0" applyNumberFormat="0" applyFill="0" applyBorder="0" applyAlignment="0" applyProtection="0"/>
    <xf numFmtId="0" fontId="139" fillId="0" borderId="94" applyNumberFormat="0" applyFill="0" applyAlignment="0" applyProtection="0"/>
    <xf numFmtId="0" fontId="140" fillId="0" borderId="0" applyNumberFormat="0" applyFill="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93"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9" fontId="10" fillId="0" borderId="0" applyFont="0" applyFill="0" applyBorder="0" applyAlignment="0" applyProtection="0"/>
    <xf numFmtId="0" fontId="139" fillId="0" borderId="94" applyNumberFormat="0" applyFill="0" applyAlignment="0" applyProtection="0"/>
    <xf numFmtId="0" fontId="140" fillId="0" borderId="0" applyNumberFormat="0" applyFill="0" applyBorder="0" applyAlignment="0" applyProtection="0"/>
    <xf numFmtId="0" fontId="44" fillId="37" borderId="0" applyNumberFormat="0" applyBorder="0" applyAlignment="0" applyProtection="0"/>
    <xf numFmtId="0" fontId="44" fillId="37" borderId="0" applyNumberFormat="0" applyBorder="0" applyAlignment="0" applyProtection="0"/>
    <xf numFmtId="0" fontId="44" fillId="38" borderId="0" applyNumberFormat="0" applyBorder="0" applyAlignment="0" applyProtection="0"/>
    <xf numFmtId="0" fontId="44" fillId="38"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0" borderId="0" applyNumberFormat="0" applyBorder="0" applyAlignment="0" applyProtection="0"/>
    <xf numFmtId="0" fontId="44" fillId="40" borderId="0" applyNumberFormat="0" applyBorder="0" applyAlignment="0" applyProtection="0"/>
    <xf numFmtId="0" fontId="44" fillId="93" borderId="0" applyNumberFormat="0" applyBorder="0" applyAlignment="0" applyProtection="0"/>
    <xf numFmtId="0" fontId="44" fillId="93"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2" borderId="0" applyNumberFormat="0" applyBorder="0" applyAlignment="0" applyProtection="0"/>
    <xf numFmtId="0" fontId="44" fillId="42" borderId="0" applyNumberFormat="0" applyBorder="0" applyAlignment="0" applyProtection="0"/>
    <xf numFmtId="0" fontId="44" fillId="43" borderId="0" applyNumberFormat="0" applyBorder="0" applyAlignment="0" applyProtection="0"/>
    <xf numFmtId="0" fontId="44" fillId="43" borderId="0" applyNumberFormat="0" applyBorder="0" applyAlignment="0" applyProtection="0"/>
    <xf numFmtId="0" fontId="44" fillId="39" borderId="0" applyNumberFormat="0" applyBorder="0" applyAlignment="0" applyProtection="0"/>
    <xf numFmtId="0" fontId="44" fillId="39" borderId="0" applyNumberFormat="0" applyBorder="0" applyAlignment="0" applyProtection="0"/>
    <xf numFmtId="0" fontId="44" fillId="41" borderId="0" applyNumberFormat="0" applyBorder="0" applyAlignment="0" applyProtection="0"/>
    <xf numFmtId="0" fontId="44" fillId="41" borderId="0" applyNumberFormat="0" applyBorder="0" applyAlignment="0" applyProtection="0"/>
    <xf numFmtId="0" fontId="44" fillId="44" borderId="0" applyNumberFormat="0" applyBorder="0" applyAlignment="0" applyProtection="0"/>
    <xf numFmtId="0" fontId="44" fillId="44" borderId="0" applyNumberFormat="0" applyBorder="0" applyAlignment="0" applyProtection="0"/>
    <xf numFmtId="0" fontId="1" fillId="0" borderId="0"/>
    <xf numFmtId="9" fontId="10" fillId="0" borderId="0" applyFont="0" applyFill="0" applyBorder="0" applyAlignment="0" applyProtection="0"/>
    <xf numFmtId="0" fontId="139" fillId="0" borderId="94" applyNumberFormat="0" applyFill="0" applyAlignment="0" applyProtection="0"/>
    <xf numFmtId="0" fontId="139" fillId="0" borderId="94" applyNumberFormat="0" applyFill="0" applyAlignment="0" applyProtection="0"/>
    <xf numFmtId="0" fontId="140" fillId="0" borderId="0" applyNumberFormat="0" applyFill="0" applyBorder="0" applyAlignment="0" applyProtection="0"/>
    <xf numFmtId="0" fontId="140" fillId="0" borderId="0" applyNumberFormat="0" applyFill="0" applyBorder="0" applyAlignment="0" applyProtection="0"/>
    <xf numFmtId="9" fontId="10" fillId="0" borderId="0" applyFont="0" applyFill="0" applyBorder="0" applyAlignment="0" applyProtection="0"/>
    <xf numFmtId="0" fontId="138" fillId="0" borderId="0"/>
    <xf numFmtId="0" fontId="33" fillId="6" borderId="0" applyNumberFormat="0" applyBorder="0" applyAlignment="0" applyProtection="0"/>
    <xf numFmtId="0" fontId="28" fillId="0" borderId="0" applyNumberFormat="0" applyFill="0" applyBorder="0" applyAlignment="0" applyProtection="0"/>
    <xf numFmtId="0" fontId="34" fillId="7" borderId="0" applyNumberFormat="0" applyBorder="0" applyAlignment="0" applyProtection="0"/>
    <xf numFmtId="0" fontId="43" fillId="15" borderId="0" applyNumberFormat="0" applyBorder="0" applyAlignment="0" applyProtection="0"/>
    <xf numFmtId="0" fontId="43" fillId="19" borderId="0" applyNumberFormat="0" applyBorder="0" applyAlignment="0" applyProtection="0"/>
    <xf numFmtId="0" fontId="43" fillId="23" borderId="0" applyNumberFormat="0" applyBorder="0" applyAlignment="0" applyProtection="0"/>
    <xf numFmtId="0" fontId="43" fillId="27" borderId="0" applyNumberFormat="0" applyBorder="0" applyAlignment="0" applyProtection="0"/>
    <xf numFmtId="0" fontId="43" fillId="31" borderId="0" applyNumberFormat="0" applyBorder="0" applyAlignment="0" applyProtection="0"/>
    <xf numFmtId="0" fontId="43" fillId="35" borderId="0" applyNumberFormat="0" applyBorder="0" applyAlignment="0" applyProtection="0"/>
    <xf numFmtId="0" fontId="10" fillId="0" borderId="0"/>
    <xf numFmtId="0" fontId="78" fillId="0" borderId="93" applyNumberFormat="0"/>
    <xf numFmtId="0" fontId="111" fillId="0" borderId="93" applyNumberFormat="0"/>
    <xf numFmtId="43" fontId="10" fillId="0" borderId="0" applyFont="0" applyFill="0" applyBorder="0" applyAlignment="0" applyProtection="0"/>
    <xf numFmtId="0" fontId="154" fillId="0" borderId="0"/>
    <xf numFmtId="1" fontId="155" fillId="4" borderId="0">
      <alignment horizontal="center" wrapText="1"/>
    </xf>
    <xf numFmtId="0" fontId="10" fillId="0" borderId="0"/>
    <xf numFmtId="0" fontId="60" fillId="0" borderId="0"/>
    <xf numFmtId="0" fontId="1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4" fontId="69" fillId="96" borderId="120" applyNumberFormat="0" applyProtection="0">
      <alignment horizontal="right" vertical="center"/>
    </xf>
    <xf numFmtId="0" fontId="10" fillId="0" borderId="0"/>
    <xf numFmtId="0" fontId="22" fillId="0" borderId="0" applyNumberFormat="0" applyFill="0" applyBorder="0" applyAlignment="0" applyProtection="0">
      <alignment vertical="top"/>
      <protection locked="0"/>
    </xf>
    <xf numFmtId="44" fontId="1" fillId="0" borderId="0" applyFont="0" applyFill="0" applyBorder="0" applyAlignment="0" applyProtection="0"/>
    <xf numFmtId="0" fontId="69" fillId="0" borderId="0">
      <alignment vertical="top"/>
    </xf>
    <xf numFmtId="0" fontId="1" fillId="0" borderId="0"/>
    <xf numFmtId="0" fontId="138" fillId="0" borderId="0"/>
    <xf numFmtId="0" fontId="138" fillId="0" borderId="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44" fillId="36" borderId="0" applyNumberFormat="0" applyBorder="0" applyAlignment="0" applyProtection="0"/>
    <xf numFmtId="0" fontId="1" fillId="0" borderId="0"/>
    <xf numFmtId="0" fontId="10"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0" fillId="0" borderId="0"/>
    <xf numFmtId="0" fontId="10" fillId="0" borderId="0"/>
  </cellStyleXfs>
  <cellXfs count="1438">
    <xf numFmtId="0" fontId="0" fillId="0" borderId="0" xfId="0"/>
    <xf numFmtId="0" fontId="10" fillId="0" borderId="0" xfId="0" applyFont="1"/>
    <xf numFmtId="0" fontId="0" fillId="0" borderId="0" xfId="0" applyAlignment="1">
      <alignment horizontal="center"/>
    </xf>
    <xf numFmtId="0" fontId="10" fillId="0" borderId="0" xfId="0" applyFont="1" applyAlignment="1">
      <alignment horizontal="center"/>
    </xf>
    <xf numFmtId="0" fontId="11" fillId="0" borderId="0" xfId="1" applyNumberFormat="1" applyFont="1"/>
    <xf numFmtId="0" fontId="11" fillId="0" borderId="0" xfId="0" applyFont="1"/>
    <xf numFmtId="164" fontId="0" fillId="0" borderId="0" xfId="0" applyNumberFormat="1"/>
    <xf numFmtId="9" fontId="12" fillId="0" borderId="0" xfId="7" applyFont="1"/>
    <xf numFmtId="164" fontId="11" fillId="0" borderId="0" xfId="0" applyNumberFormat="1" applyFont="1"/>
    <xf numFmtId="0" fontId="11" fillId="0" borderId="0" xfId="0" applyFont="1" applyAlignment="1">
      <alignment horizontal="center" wrapText="1"/>
    </xf>
    <xf numFmtId="9" fontId="0" fillId="0" borderId="0" xfId="0" applyNumberFormat="1"/>
    <xf numFmtId="164" fontId="13" fillId="0" borderId="0" xfId="0" applyNumberFormat="1" applyFont="1"/>
    <xf numFmtId="164" fontId="13" fillId="0" borderId="0" xfId="1" applyNumberFormat="1" applyFont="1"/>
    <xf numFmtId="9" fontId="11" fillId="0" borderId="0" xfId="7" applyFont="1" applyAlignment="1">
      <alignment horizontal="center"/>
    </xf>
    <xf numFmtId="166" fontId="12" fillId="0" borderId="0" xfId="7" applyNumberFormat="1" applyFont="1" applyAlignment="1">
      <alignment horizontal="center"/>
    </xf>
    <xf numFmtId="166" fontId="0" fillId="0" borderId="0" xfId="0" applyNumberFormat="1"/>
    <xf numFmtId="0" fontId="12" fillId="0" borderId="0" xfId="0" applyFont="1" applyAlignment="1">
      <alignment horizontal="center"/>
    </xf>
    <xf numFmtId="165" fontId="11" fillId="0" borderId="0" xfId="2" applyNumberFormat="1" applyFont="1"/>
    <xf numFmtId="0" fontId="10" fillId="3" borderId="0" xfId="5" applyFont="1" applyFill="1"/>
    <xf numFmtId="0" fontId="20" fillId="3" borderId="0" xfId="5" applyFont="1" applyFill="1"/>
    <xf numFmtId="0" fontId="21" fillId="3" borderId="0" xfId="5" applyFont="1" applyFill="1" applyAlignment="1">
      <alignment horizontal="left"/>
    </xf>
    <xf numFmtId="0" fontId="10" fillId="3" borderId="0" xfId="0" applyFont="1" applyFill="1" applyAlignment="1">
      <alignment horizontal="center"/>
    </xf>
    <xf numFmtId="0" fontId="23" fillId="3" borderId="0" xfId="5" applyFont="1" applyFill="1" applyAlignment="1">
      <alignment horizontal="left"/>
    </xf>
    <xf numFmtId="9" fontId="0" fillId="0" borderId="0" xfId="7" applyFont="1"/>
    <xf numFmtId="166" fontId="0" fillId="0" borderId="0" xfId="7" applyNumberFormat="1" applyFont="1"/>
    <xf numFmtId="0" fontId="25" fillId="0" borderId="0" xfId="0" applyFont="1"/>
    <xf numFmtId="0" fontId="11" fillId="0" borderId="0" xfId="0" applyFont="1" applyAlignment="1">
      <alignment horizontal="center"/>
    </xf>
    <xf numFmtId="0" fontId="10" fillId="0" borderId="0" xfId="0" applyFont="1" applyAlignment="1">
      <alignment horizontal="left"/>
    </xf>
    <xf numFmtId="41" fontId="12" fillId="0" borderId="0" xfId="7" applyNumberFormat="1" applyFont="1" applyAlignment="1">
      <alignment horizontal="right"/>
    </xf>
    <xf numFmtId="41" fontId="0" fillId="0" borderId="0" xfId="0" applyNumberFormat="1" applyAlignment="1">
      <alignment horizontal="right"/>
    </xf>
    <xf numFmtId="0" fontId="0" fillId="0" borderId="0" xfId="0" applyAlignment="1">
      <alignment horizontal="right"/>
    </xf>
    <xf numFmtId="0" fontId="11" fillId="0" borderId="0" xfId="0" quotePrefix="1" applyFont="1" applyAlignment="1">
      <alignment horizontal="right"/>
    </xf>
    <xf numFmtId="164" fontId="0" fillId="0" borderId="0" xfId="1" applyNumberFormat="1" applyFont="1" applyAlignment="1">
      <alignment horizontal="right"/>
    </xf>
    <xf numFmtId="9" fontId="0" fillId="0" borderId="0" xfId="7" applyFont="1" applyAlignment="1">
      <alignment horizontal="right"/>
    </xf>
    <xf numFmtId="164" fontId="13" fillId="0" borderId="0" xfId="1" applyNumberFormat="1" applyFont="1" applyAlignment="1">
      <alignment horizontal="right"/>
    </xf>
    <xf numFmtId="164" fontId="0" fillId="0" borderId="0" xfId="0" applyNumberFormat="1" applyAlignment="1">
      <alignment horizontal="right"/>
    </xf>
    <xf numFmtId="164" fontId="11" fillId="0" borderId="0" xfId="0" applyNumberFormat="1" applyFont="1" applyAlignment="1">
      <alignment horizontal="right"/>
    </xf>
    <xf numFmtId="9" fontId="11" fillId="0" borderId="0" xfId="7" applyFont="1" applyAlignment="1">
      <alignment horizontal="right"/>
    </xf>
    <xf numFmtId="0" fontId="11" fillId="0" borderId="0" xfId="0" applyFont="1" applyAlignment="1">
      <alignment horizontal="right"/>
    </xf>
    <xf numFmtId="0" fontId="11" fillId="0" borderId="0" xfId="0" applyFont="1" applyAlignment="1">
      <alignment horizontal="right" wrapText="1"/>
    </xf>
    <xf numFmtId="166" fontId="12" fillId="0" borderId="0" xfId="7" applyNumberFormat="1" applyFont="1" applyAlignment="1">
      <alignment horizontal="right"/>
    </xf>
    <xf numFmtId="0" fontId="12" fillId="0" borderId="0" xfId="0" applyFont="1" applyAlignment="1">
      <alignment horizontal="right"/>
    </xf>
    <xf numFmtId="165" fontId="0" fillId="0" borderId="0" xfId="2" applyNumberFormat="1" applyFont="1" applyAlignment="1">
      <alignment horizontal="right"/>
    </xf>
    <xf numFmtId="165" fontId="11" fillId="0" borderId="0" xfId="2" applyNumberFormat="1" applyFont="1" applyAlignment="1">
      <alignment horizontal="right"/>
    </xf>
    <xf numFmtId="0" fontId="27" fillId="0" borderId="0" xfId="0" applyFont="1"/>
    <xf numFmtId="166" fontId="0" fillId="0" borderId="0" xfId="0" applyNumberFormat="1" applyAlignment="1">
      <alignment horizontal="right"/>
    </xf>
    <xf numFmtId="0" fontId="10" fillId="3" borderId="0" xfId="5" applyFont="1" applyFill="1" applyAlignment="1">
      <alignment horizontal="center"/>
    </xf>
    <xf numFmtId="0" fontId="104" fillId="3" borderId="0" xfId="5" applyFont="1" applyFill="1"/>
    <xf numFmtId="0" fontId="104" fillId="3" borderId="0" xfId="5" applyFont="1" applyFill="1" applyAlignment="1">
      <alignment horizontal="center"/>
    </xf>
    <xf numFmtId="0" fontId="105" fillId="3" borderId="0" xfId="3" applyFont="1" applyFill="1" applyAlignment="1" applyProtection="1">
      <alignment horizontal="center"/>
    </xf>
    <xf numFmtId="0" fontId="24" fillId="0" borderId="0" xfId="3" applyFont="1" applyAlignment="1" applyProtection="1">
      <alignment horizontal="center"/>
    </xf>
    <xf numFmtId="0" fontId="0" fillId="0" borderId="0" xfId="0" applyAlignment="1">
      <alignment horizontal="left"/>
    </xf>
    <xf numFmtId="164" fontId="10" fillId="0" borderId="0" xfId="0" applyNumberFormat="1" applyFont="1"/>
    <xf numFmtId="164" fontId="10" fillId="0" borderId="0" xfId="1" applyNumberFormat="1"/>
    <xf numFmtId="9" fontId="10" fillId="0" borderId="0" xfId="0" applyNumberFormat="1" applyFont="1"/>
    <xf numFmtId="9" fontId="10" fillId="0" borderId="0" xfId="7"/>
    <xf numFmtId="165" fontId="10" fillId="0" borderId="0" xfId="2" applyNumberFormat="1"/>
    <xf numFmtId="166" fontId="10" fillId="0" borderId="0" xfId="7" applyNumberFormat="1" applyAlignment="1">
      <alignment horizontal="center"/>
    </xf>
    <xf numFmtId="0" fontId="27" fillId="0" borderId="0" xfId="0" applyFont="1" applyAlignment="1">
      <alignment horizontal="left" indent="1"/>
    </xf>
    <xf numFmtId="0" fontId="14" fillId="0" borderId="0" xfId="0" applyFont="1"/>
    <xf numFmtId="3" fontId="10" fillId="0" borderId="0" xfId="0" applyNumberFormat="1" applyFont="1" applyAlignment="1">
      <alignment horizontal="center"/>
    </xf>
    <xf numFmtId="3" fontId="0" fillId="0" borderId="0" xfId="0" applyNumberFormat="1" applyAlignment="1">
      <alignment horizontal="center"/>
    </xf>
    <xf numFmtId="3" fontId="0" fillId="0" borderId="0" xfId="7" applyNumberFormat="1" applyFont="1" applyAlignment="1">
      <alignment horizontal="center"/>
    </xf>
    <xf numFmtId="164" fontId="10" fillId="0" borderId="0" xfId="0" applyNumberFormat="1" applyFont="1" applyAlignment="1">
      <alignment horizontal="right"/>
    </xf>
    <xf numFmtId="9" fontId="0" fillId="0" borderId="0" xfId="7" applyFont="1" applyAlignment="1">
      <alignment horizontal="center"/>
    </xf>
    <xf numFmtId="9" fontId="0" fillId="0" borderId="0" xfId="0" applyNumberFormat="1" applyAlignment="1">
      <alignment horizontal="right"/>
    </xf>
    <xf numFmtId="164" fontId="10" fillId="0" borderId="0" xfId="1" applyNumberFormat="1" applyAlignment="1">
      <alignment horizontal="right"/>
    </xf>
    <xf numFmtId="9" fontId="10" fillId="0" borderId="0" xfId="7" applyAlignment="1">
      <alignment horizontal="right"/>
    </xf>
    <xf numFmtId="0" fontId="10" fillId="0" borderId="0" xfId="0" applyFont="1" applyAlignment="1">
      <alignment horizontal="right"/>
    </xf>
    <xf numFmtId="165" fontId="10" fillId="0" borderId="0" xfId="2" applyNumberFormat="1" applyAlignment="1">
      <alignment horizontal="right"/>
    </xf>
    <xf numFmtId="0" fontId="108" fillId="78" borderId="24" xfId="0" applyFont="1" applyFill="1" applyBorder="1" applyAlignment="1">
      <alignment horizontal="left" wrapText="1"/>
    </xf>
    <xf numFmtId="9" fontId="10" fillId="0" borderId="0" xfId="1" applyNumberFormat="1" applyAlignment="1">
      <alignment horizontal="right" vertical="center"/>
    </xf>
    <xf numFmtId="9" fontId="10" fillId="0" borderId="0" xfId="0" applyNumberFormat="1" applyFont="1" applyAlignment="1">
      <alignment horizontal="right" vertical="center"/>
    </xf>
    <xf numFmtId="9" fontId="10" fillId="0" borderId="0" xfId="2" applyNumberFormat="1" applyAlignment="1">
      <alignment horizontal="right" vertical="center"/>
    </xf>
    <xf numFmtId="0" fontId="21" fillId="78" borderId="0" xfId="5" applyFont="1" applyFill="1" applyAlignment="1">
      <alignment horizontal="left"/>
    </xf>
    <xf numFmtId="0" fontId="20" fillId="78" borderId="0" xfId="5" applyFont="1" applyFill="1"/>
    <xf numFmtId="0" fontId="10" fillId="78" borderId="0" xfId="5" applyFont="1" applyFill="1"/>
    <xf numFmtId="0" fontId="109" fillId="3" borderId="0" xfId="5" applyFont="1" applyFill="1" applyAlignment="1">
      <alignment horizontal="center"/>
    </xf>
    <xf numFmtId="0" fontId="107" fillId="3" borderId="0" xfId="5" applyFont="1" applyFill="1" applyAlignment="1">
      <alignment horizontal="center" vertical="center"/>
    </xf>
    <xf numFmtId="0" fontId="0" fillId="0" borderId="0" xfId="0" applyAlignment="1">
      <alignment vertical="center"/>
    </xf>
    <xf numFmtId="0" fontId="0" fillId="0" borderId="0" xfId="0" applyAlignment="1">
      <alignment horizontal="center" wrapText="1"/>
    </xf>
    <xf numFmtId="0" fontId="0" fillId="0" borderId="0" xfId="0" applyAlignment="1">
      <alignment horizontal="center" vertical="center"/>
    </xf>
    <xf numFmtId="0" fontId="11" fillId="0" borderId="0" xfId="0" applyFont="1" applyAlignment="1">
      <alignment horizontal="right" vertical="center"/>
    </xf>
    <xf numFmtId="3" fontId="0" fillId="0" borderId="0" xfId="0" applyNumberFormat="1" applyAlignment="1">
      <alignment horizontal="center" vertical="center"/>
    </xf>
    <xf numFmtId="0" fontId="11" fillId="78" borderId="0" xfId="0" applyFont="1" applyFill="1"/>
    <xf numFmtId="41" fontId="0" fillId="78" borderId="0" xfId="0" applyNumberFormat="1" applyFill="1" applyAlignment="1">
      <alignment horizontal="right"/>
    </xf>
    <xf numFmtId="0" fontId="0" fillId="78" borderId="0" xfId="0" applyFill="1" applyAlignment="1">
      <alignment horizontal="right"/>
    </xf>
    <xf numFmtId="0" fontId="11" fillId="78" borderId="0" xfId="0" applyFont="1" applyFill="1" applyAlignment="1">
      <alignment horizontal="right"/>
    </xf>
    <xf numFmtId="165" fontId="12" fillId="78" borderId="0" xfId="2" applyNumberFormat="1" applyFont="1" applyFill="1" applyAlignment="1">
      <alignment horizontal="right"/>
    </xf>
    <xf numFmtId="164" fontId="0" fillId="78" borderId="0" xfId="0" applyNumberFormat="1" applyFill="1" applyAlignment="1">
      <alignment horizontal="right"/>
    </xf>
    <xf numFmtId="164" fontId="11" fillId="78" borderId="0" xfId="0" applyNumberFormat="1" applyFont="1" applyFill="1" applyAlignment="1">
      <alignment horizontal="right"/>
    </xf>
    <xf numFmtId="165" fontId="0" fillId="78" borderId="0" xfId="2" applyNumberFormat="1" applyFont="1" applyFill="1" applyAlignment="1">
      <alignment horizontal="right"/>
    </xf>
    <xf numFmtId="164" fontId="0" fillId="78" borderId="0" xfId="1" applyNumberFormat="1" applyFont="1" applyFill="1" applyAlignment="1">
      <alignment horizontal="right"/>
    </xf>
    <xf numFmtId="164" fontId="13" fillId="78" borderId="0" xfId="1" applyNumberFormat="1" applyFont="1" applyFill="1" applyAlignment="1">
      <alignment horizontal="right"/>
    </xf>
    <xf numFmtId="164" fontId="10" fillId="78" borderId="0" xfId="1" applyNumberFormat="1" applyFill="1" applyAlignment="1">
      <alignment horizontal="right"/>
    </xf>
    <xf numFmtId="164" fontId="10" fillId="78" borderId="0" xfId="0" applyNumberFormat="1" applyFont="1" applyFill="1" applyAlignment="1">
      <alignment horizontal="right"/>
    </xf>
    <xf numFmtId="0" fontId="10" fillId="78" borderId="0" xfId="0" applyFont="1" applyFill="1" applyAlignment="1">
      <alignment horizontal="right"/>
    </xf>
    <xf numFmtId="165" fontId="10" fillId="78" borderId="0" xfId="2" applyNumberFormat="1" applyFill="1" applyAlignment="1">
      <alignment horizontal="right"/>
    </xf>
    <xf numFmtId="165" fontId="11" fillId="78" borderId="0" xfId="2" applyNumberFormat="1" applyFont="1" applyFill="1" applyAlignment="1">
      <alignment horizontal="right"/>
    </xf>
    <xf numFmtId="0" fontId="0" fillId="78" borderId="0" xfId="0" applyFill="1" applyAlignment="1">
      <alignment horizontal="right" vertical="center"/>
    </xf>
    <xf numFmtId="0" fontId="108" fillId="0" borderId="0" xfId="1" applyNumberFormat="1" applyFont="1" applyAlignment="1">
      <alignment horizontal="right" wrapText="1"/>
    </xf>
    <xf numFmtId="0" fontId="108" fillId="0" borderId="0" xfId="1" applyNumberFormat="1" applyFont="1" applyAlignment="1">
      <alignment horizontal="left" wrapText="1"/>
    </xf>
    <xf numFmtId="9" fontId="0" fillId="0" borderId="0" xfId="0" applyNumberFormat="1" applyAlignment="1">
      <alignment vertical="center"/>
    </xf>
    <xf numFmtId="0" fontId="108" fillId="0" borderId="0" xfId="1" applyNumberFormat="1" applyFont="1" applyAlignment="1">
      <alignment horizontal="center" wrapText="1"/>
    </xf>
    <xf numFmtId="0" fontId="10" fillId="0" borderId="0" xfId="3" applyFont="1" applyAlignment="1" applyProtection="1">
      <alignment horizontal="left"/>
    </xf>
    <xf numFmtId="0" fontId="11" fillId="79" borderId="0" xfId="0" applyFont="1" applyFill="1" applyAlignment="1">
      <alignment horizontal="left"/>
    </xf>
    <xf numFmtId="0" fontId="22" fillId="0" borderId="0" xfId="3" applyAlignment="1" applyProtection="1">
      <alignment vertical="center"/>
    </xf>
    <xf numFmtId="0" fontId="110" fillId="77" borderId="32" xfId="0" applyFont="1" applyFill="1" applyBorder="1" applyAlignment="1">
      <alignment horizontal="center" vertical="center" wrapText="1"/>
    </xf>
    <xf numFmtId="0" fontId="110" fillId="77" borderId="26" xfId="0" applyFont="1" applyFill="1" applyBorder="1" applyAlignment="1">
      <alignment vertical="center" wrapText="1"/>
    </xf>
    <xf numFmtId="0" fontId="112" fillId="77" borderId="26" xfId="0" applyFont="1" applyFill="1" applyBorder="1" applyAlignment="1">
      <alignment horizontal="center" vertical="center" wrapText="1"/>
    </xf>
    <xf numFmtId="0" fontId="111" fillId="0" borderId="25" xfId="0" applyFont="1" applyBorder="1" applyAlignment="1">
      <alignment horizontal="left" vertical="center"/>
    </xf>
    <xf numFmtId="0" fontId="111" fillId="0" borderId="25" xfId="0" applyFont="1" applyBorder="1" applyAlignment="1">
      <alignment horizontal="right" vertical="center"/>
    </xf>
    <xf numFmtId="0" fontId="111" fillId="0" borderId="29" xfId="0" applyFont="1" applyBorder="1" applyAlignment="1">
      <alignment horizontal="left" vertical="center"/>
    </xf>
    <xf numFmtId="0" fontId="11" fillId="0" borderId="37" xfId="1" applyNumberFormat="1" applyFont="1" applyBorder="1" applyAlignment="1">
      <alignment horizontal="right"/>
    </xf>
    <xf numFmtId="165" fontId="0" fillId="0" borderId="37" xfId="2" applyNumberFormat="1" applyFont="1" applyBorder="1" applyAlignment="1">
      <alignment horizontal="right"/>
    </xf>
    <xf numFmtId="0" fontId="0" fillId="0" borderId="40" xfId="0" applyBorder="1"/>
    <xf numFmtId="0" fontId="108" fillId="78" borderId="42" xfId="0" applyFont="1" applyFill="1" applyBorder="1" applyAlignment="1">
      <alignment horizontal="left" wrapText="1"/>
    </xf>
    <xf numFmtId="3" fontId="10" fillId="0" borderId="0" xfId="0" applyNumberFormat="1" applyFont="1" applyAlignment="1">
      <alignment horizontal="left" vertical="center" wrapText="1"/>
    </xf>
    <xf numFmtId="0" fontId="110" fillId="77" borderId="27" xfId="0" applyFont="1" applyFill="1" applyBorder="1" applyAlignment="1">
      <alignment horizontal="center" vertical="center" wrapText="1"/>
    </xf>
    <xf numFmtId="0" fontId="110" fillId="77" borderId="44" xfId="0" applyFont="1" applyFill="1" applyBorder="1" applyAlignment="1">
      <alignment horizontal="center" vertical="center" wrapText="1"/>
    </xf>
    <xf numFmtId="0" fontId="0" fillId="0" borderId="40" xfId="0" applyBorder="1" applyAlignment="1">
      <alignment horizontal="center"/>
    </xf>
    <xf numFmtId="0" fontId="0" fillId="0" borderId="40" xfId="0" applyBorder="1" applyAlignment="1">
      <alignment horizontal="right"/>
    </xf>
    <xf numFmtId="0" fontId="7" fillId="0" borderId="0" xfId="523"/>
    <xf numFmtId="0" fontId="0" fillId="0" borderId="0" xfId="0" applyAlignment="1">
      <alignment vertical="center" wrapText="1"/>
    </xf>
    <xf numFmtId="9" fontId="0" fillId="0" borderId="0" xfId="0" applyNumberFormat="1" applyAlignment="1">
      <alignment horizontal="right" vertical="center"/>
    </xf>
    <xf numFmtId="0" fontId="0" fillId="0" borderId="0" xfId="0" applyAlignment="1">
      <alignment horizontal="right" vertical="center"/>
    </xf>
    <xf numFmtId="3" fontId="11" fillId="0" borderId="0" xfId="0" applyNumberFormat="1" applyFont="1" applyAlignment="1">
      <alignment horizontal="center"/>
    </xf>
    <xf numFmtId="9" fontId="11" fillId="0" borderId="0" xfId="0" applyNumberFormat="1" applyFont="1" applyAlignment="1">
      <alignment horizontal="center"/>
    </xf>
    <xf numFmtId="9" fontId="10" fillId="0" borderId="0" xfId="0" applyNumberFormat="1" applyFont="1" applyAlignment="1">
      <alignment horizontal="center"/>
    </xf>
    <xf numFmtId="9" fontId="0" fillId="0" borderId="0" xfId="0" applyNumberFormat="1" applyAlignment="1">
      <alignment horizontal="center" vertical="center"/>
    </xf>
    <xf numFmtId="9" fontId="0" fillId="0" borderId="46" xfId="7" applyFont="1" applyBorder="1" applyAlignment="1">
      <alignment horizontal="center"/>
    </xf>
    <xf numFmtId="9" fontId="0" fillId="0" borderId="45" xfId="7" applyFont="1" applyBorder="1" applyAlignment="1">
      <alignment horizontal="center"/>
    </xf>
    <xf numFmtId="9" fontId="0" fillId="0" borderId="47" xfId="7" applyFont="1" applyBorder="1" applyAlignment="1">
      <alignment horizontal="center"/>
    </xf>
    <xf numFmtId="3" fontId="10" fillId="0" borderId="48" xfId="0" applyNumberFormat="1" applyFont="1" applyBorder="1" applyAlignment="1">
      <alignment horizontal="left" vertical="center" wrapText="1"/>
    </xf>
    <xf numFmtId="0" fontId="108" fillId="78" borderId="49" xfId="0" applyFont="1" applyFill="1" applyBorder="1" applyAlignment="1">
      <alignment horizontal="center" wrapText="1"/>
    </xf>
    <xf numFmtId="0" fontId="108" fillId="78" borderId="50" xfId="0" applyFont="1" applyFill="1" applyBorder="1" applyAlignment="1">
      <alignment horizontal="left" wrapText="1"/>
    </xf>
    <xf numFmtId="0" fontId="11" fillId="78" borderId="46" xfId="0" applyFont="1" applyFill="1" applyBorder="1"/>
    <xf numFmtId="0" fontId="11" fillId="78" borderId="0" xfId="1" applyNumberFormat="1" applyFont="1" applyFill="1" applyAlignment="1">
      <alignment horizontal="center" vertical="center"/>
    </xf>
    <xf numFmtId="14" fontId="10" fillId="0" borderId="0" xfId="0" applyNumberFormat="1" applyFont="1"/>
    <xf numFmtId="44" fontId="0" fillId="0" borderId="0" xfId="0" applyNumberFormat="1" applyAlignment="1">
      <alignment horizontal="right"/>
    </xf>
    <xf numFmtId="44" fontId="0" fillId="0" borderId="0" xfId="0" applyNumberFormat="1" applyAlignment="1">
      <alignment horizontal="center"/>
    </xf>
    <xf numFmtId="166" fontId="10" fillId="0" borderId="0" xfId="7" applyNumberFormat="1" applyAlignment="1">
      <alignment horizontal="center" vertical="center" wrapText="1"/>
    </xf>
    <xf numFmtId="0" fontId="0" fillId="0" borderId="43" xfId="0" applyBorder="1"/>
    <xf numFmtId="0" fontId="10" fillId="0" borderId="43" xfId="0" applyFont="1" applyBorder="1"/>
    <xf numFmtId="0" fontId="11" fillId="78" borderId="43" xfId="0" applyFont="1" applyFill="1" applyBorder="1"/>
    <xf numFmtId="0" fontId="10" fillId="0" borderId="57" xfId="0" applyFont="1" applyBorder="1" applyAlignment="1">
      <alignment horizontal="left" wrapText="1"/>
    </xf>
    <xf numFmtId="0" fontId="10" fillId="0" borderId="0" xfId="0" applyFont="1" applyAlignment="1">
      <alignment horizontal="left" wrapText="1"/>
    </xf>
    <xf numFmtId="0" fontId="0" fillId="78" borderId="0" xfId="0" applyFill="1"/>
    <xf numFmtId="0" fontId="116" fillId="0" borderId="0" xfId="0" applyFont="1" applyAlignment="1">
      <alignment horizontal="right"/>
    </xf>
    <xf numFmtId="0" fontId="116" fillId="78" borderId="0" xfId="0" applyFont="1" applyFill="1" applyAlignment="1">
      <alignment horizontal="right"/>
    </xf>
    <xf numFmtId="0" fontId="116" fillId="0" borderId="0" xfId="0" applyFont="1"/>
    <xf numFmtId="0" fontId="118" fillId="0" borderId="0" xfId="0" applyFont="1"/>
    <xf numFmtId="9" fontId="118" fillId="0" borderId="0" xfId="7" applyFont="1" applyAlignment="1">
      <alignment horizontal="right"/>
    </xf>
    <xf numFmtId="165" fontId="118" fillId="0" borderId="0" xfId="2" applyNumberFormat="1" applyFont="1" applyAlignment="1">
      <alignment horizontal="right"/>
    </xf>
    <xf numFmtId="165" fontId="118" fillId="78" borderId="0" xfId="2" applyNumberFormat="1" applyFont="1" applyFill="1" applyAlignment="1">
      <alignment horizontal="right"/>
    </xf>
    <xf numFmtId="9" fontId="10" fillId="0" borderId="0" xfId="1" applyNumberFormat="1" applyAlignment="1">
      <alignment horizontal="center" vertical="center"/>
    </xf>
    <xf numFmtId="41" fontId="10" fillId="0" borderId="0" xfId="0" applyNumberFormat="1" applyFont="1" applyAlignment="1">
      <alignment vertical="center"/>
    </xf>
    <xf numFmtId="0" fontId="113" fillId="0" borderId="0" xfId="0" applyFont="1"/>
    <xf numFmtId="0" fontId="113" fillId="0" borderId="0" xfId="0" applyFont="1" applyAlignment="1">
      <alignment vertical="center"/>
    </xf>
    <xf numFmtId="0" fontId="113" fillId="0" borderId="0" xfId="0" applyFont="1" applyAlignment="1">
      <alignment horizontal="right" vertical="center"/>
    </xf>
    <xf numFmtId="0" fontId="113" fillId="78" borderId="0" xfId="0" applyFont="1" applyFill="1" applyAlignment="1">
      <alignment horizontal="right" vertical="center"/>
    </xf>
    <xf numFmtId="41" fontId="10" fillId="0" borderId="0" xfId="0" applyNumberFormat="1" applyFont="1"/>
    <xf numFmtId="0" fontId="113" fillId="0" borderId="0" xfId="0" applyFont="1" applyAlignment="1">
      <alignment horizontal="right"/>
    </xf>
    <xf numFmtId="0" fontId="113" fillId="78" borderId="0" xfId="0" applyFont="1" applyFill="1" applyAlignment="1">
      <alignment horizontal="right"/>
    </xf>
    <xf numFmtId="0" fontId="108" fillId="78" borderId="0" xfId="1" applyNumberFormat="1" applyFont="1" applyFill="1" applyAlignment="1">
      <alignment wrapText="1"/>
    </xf>
    <xf numFmtId="41" fontId="113" fillId="0" borderId="0" xfId="0" applyNumberFormat="1" applyFont="1"/>
    <xf numFmtId="41" fontId="0" fillId="0" borderId="0" xfId="0" applyNumberFormat="1"/>
    <xf numFmtId="0" fontId="0" fillId="77" borderId="0" xfId="0" applyFill="1" applyAlignment="1">
      <alignment horizontal="right"/>
    </xf>
    <xf numFmtId="0" fontId="0" fillId="77" borderId="0" xfId="0" applyFill="1" applyAlignment="1">
      <alignment horizontal="center"/>
    </xf>
    <xf numFmtId="0" fontId="27" fillId="77" borderId="0" xfId="0" applyFont="1" applyFill="1"/>
    <xf numFmtId="0" fontId="113" fillId="0" borderId="0" xfId="0" applyFont="1" applyAlignment="1">
      <alignment vertical="center" wrapText="1"/>
    </xf>
    <xf numFmtId="0" fontId="115" fillId="0" borderId="0" xfId="0" applyFont="1"/>
    <xf numFmtId="4" fontId="0" fillId="0" borderId="0" xfId="0" applyNumberFormat="1"/>
    <xf numFmtId="0" fontId="10" fillId="0" borderId="0" xfId="0" applyFont="1" applyAlignment="1">
      <alignment horizontal="right" wrapText="1"/>
    </xf>
    <xf numFmtId="3" fontId="0" fillId="0" borderId="0" xfId="0" applyNumberFormat="1"/>
    <xf numFmtId="0" fontId="78" fillId="0" borderId="0" xfId="0" applyFont="1" applyAlignment="1">
      <alignment vertical="center"/>
    </xf>
    <xf numFmtId="0" fontId="0" fillId="0" borderId="57" xfId="0" applyBorder="1" applyAlignment="1">
      <alignment horizontal="center"/>
    </xf>
    <xf numFmtId="2" fontId="0" fillId="0" borderId="0" xfId="0" applyNumberFormat="1"/>
    <xf numFmtId="175" fontId="0" fillId="0" borderId="0" xfId="0" applyNumberFormat="1"/>
    <xf numFmtId="3" fontId="78" fillId="0" borderId="0" xfId="0" applyNumberFormat="1" applyFont="1" applyAlignment="1">
      <alignment horizontal="right" vertical="center"/>
    </xf>
    <xf numFmtId="41" fontId="113" fillId="0" borderId="37" xfId="0" applyNumberFormat="1" applyFont="1" applyBorder="1" applyAlignment="1">
      <alignment horizontal="right"/>
    </xf>
    <xf numFmtId="0" fontId="113" fillId="0" borderId="37" xfId="0" applyFont="1" applyBorder="1" applyAlignment="1">
      <alignment horizontal="right"/>
    </xf>
    <xf numFmtId="0" fontId="121" fillId="0" borderId="0" xfId="751" applyFont="1"/>
    <xf numFmtId="0" fontId="61" fillId="0" borderId="0" xfId="751"/>
    <xf numFmtId="0" fontId="121" fillId="0" borderId="0" xfId="751" quotePrefix="1" applyFont="1"/>
    <xf numFmtId="0" fontId="61" fillId="0" borderId="0" xfId="752"/>
    <xf numFmtId="38" fontId="0" fillId="0" borderId="0" xfId="0" applyNumberFormat="1"/>
    <xf numFmtId="38" fontId="121" fillId="0" borderId="0" xfId="0" applyNumberFormat="1" applyFont="1"/>
    <xf numFmtId="38" fontId="0" fillId="0" borderId="0" xfId="0" quotePrefix="1" applyNumberFormat="1"/>
    <xf numFmtId="43" fontId="0" fillId="0" borderId="0" xfId="753" applyFont="1"/>
    <xf numFmtId="38" fontId="0" fillId="82" borderId="0" xfId="0" quotePrefix="1" applyNumberFormat="1" applyFill="1"/>
    <xf numFmtId="0" fontId="10" fillId="0" borderId="43" xfId="0" applyFont="1" applyBorder="1" applyAlignment="1">
      <alignment horizontal="center" vertical="center" wrapText="1"/>
    </xf>
    <xf numFmtId="167" fontId="10" fillId="0" borderId="0" xfId="2" applyNumberFormat="1"/>
    <xf numFmtId="3" fontId="10" fillId="0" borderId="0" xfId="0" applyNumberFormat="1" applyFont="1" applyAlignment="1">
      <alignment horizontal="right"/>
    </xf>
    <xf numFmtId="0" fontId="11" fillId="0" borderId="57" xfId="0" applyFont="1" applyBorder="1"/>
    <xf numFmtId="0" fontId="10" fillId="0" borderId="57" xfId="0" applyFont="1" applyBorder="1" applyAlignment="1">
      <alignment horizontal="center"/>
    </xf>
    <xf numFmtId="9" fontId="10" fillId="0" borderId="57" xfId="0" applyNumberFormat="1" applyFont="1" applyBorder="1" applyAlignment="1">
      <alignment horizontal="center"/>
    </xf>
    <xf numFmtId="166" fontId="0" fillId="0" borderId="57" xfId="0" applyNumberFormat="1" applyBorder="1" applyAlignment="1">
      <alignment horizontal="center"/>
    </xf>
    <xf numFmtId="0" fontId="10" fillId="0" borderId="0" xfId="0" quotePrefix="1" applyFont="1" applyAlignment="1">
      <alignment horizontal="right" vertical="center"/>
    </xf>
    <xf numFmtId="38" fontId="7" fillId="0" borderId="0" xfId="523" applyNumberFormat="1"/>
    <xf numFmtId="0" fontId="122" fillId="0" borderId="0" xfId="0" applyFont="1" applyAlignment="1">
      <alignment horizontal="center" vertical="center"/>
    </xf>
    <xf numFmtId="0" fontId="122" fillId="0" borderId="0" xfId="0" applyFont="1" applyAlignment="1">
      <alignment horizontal="right" vertical="center"/>
    </xf>
    <xf numFmtId="0" fontId="122" fillId="78" borderId="0" xfId="0" applyFont="1" applyFill="1" applyAlignment="1">
      <alignment horizontal="right" vertical="center"/>
    </xf>
    <xf numFmtId="0" fontId="0" fillId="4" borderId="0" xfId="0" applyFill="1"/>
    <xf numFmtId="9" fontId="10" fillId="0" borderId="0" xfId="7" applyAlignment="1">
      <alignment horizontal="right" vertical="center"/>
    </xf>
    <xf numFmtId="3" fontId="0" fillId="0" borderId="57" xfId="0" applyNumberFormat="1" applyBorder="1" applyAlignment="1">
      <alignment horizontal="center"/>
    </xf>
    <xf numFmtId="9" fontId="10" fillId="0" borderId="0" xfId="7" applyAlignment="1">
      <alignment horizontal="center" vertical="center"/>
    </xf>
    <xf numFmtId="9" fontId="10" fillId="0" borderId="45" xfId="7" applyBorder="1" applyAlignment="1">
      <alignment horizontal="center" vertical="center"/>
    </xf>
    <xf numFmtId="9" fontId="10" fillId="0" borderId="57" xfId="7" applyBorder="1" applyAlignment="1">
      <alignment horizontal="center" vertical="center"/>
    </xf>
    <xf numFmtId="2" fontId="10" fillId="0" borderId="0" xfId="0" applyNumberFormat="1" applyFont="1" applyAlignment="1">
      <alignment horizontal="center" vertical="center" wrapText="1"/>
    </xf>
    <xf numFmtId="9" fontId="10" fillId="0" borderId="47" xfId="7" applyBorder="1" applyAlignment="1">
      <alignment horizontal="center"/>
    </xf>
    <xf numFmtId="9" fontId="10" fillId="0" borderId="46" xfId="7" applyBorder="1" applyAlignment="1">
      <alignment horizontal="center"/>
    </xf>
    <xf numFmtId="0" fontId="10" fillId="0" borderId="0" xfId="0" applyFont="1" applyAlignment="1">
      <alignment horizontal="center" vertical="center"/>
    </xf>
    <xf numFmtId="0" fontId="110" fillId="77" borderId="28" xfId="0" applyFont="1" applyFill="1" applyBorder="1" applyAlignment="1">
      <alignment horizontal="center" vertical="center" wrapText="1"/>
    </xf>
    <xf numFmtId="9" fontId="10" fillId="0" borderId="38" xfId="7" applyBorder="1" applyAlignment="1">
      <alignment horizontal="center" vertical="center" wrapText="1"/>
    </xf>
    <xf numFmtId="9" fontId="10" fillId="0" borderId="25" xfId="7" applyBorder="1" applyAlignment="1">
      <alignment horizontal="center" vertical="center" wrapText="1"/>
    </xf>
    <xf numFmtId="9" fontId="10" fillId="0" borderId="28" xfId="7" applyBorder="1" applyAlignment="1">
      <alignment horizontal="center" vertical="center" wrapText="1"/>
    </xf>
    <xf numFmtId="4" fontId="10" fillId="0" borderId="25" xfId="0" applyNumberFormat="1" applyFont="1" applyBorder="1" applyAlignment="1">
      <alignment horizontal="center" vertical="center" wrapText="1"/>
    </xf>
    <xf numFmtId="0" fontId="0" fillId="0" borderId="0" xfId="0" applyAlignment="1">
      <alignment horizontal="right" vertical="center" wrapText="1"/>
    </xf>
    <xf numFmtId="0" fontId="11" fillId="0" borderId="0" xfId="0" applyFont="1" applyAlignment="1">
      <alignment horizontal="right" vertical="center" wrapText="1"/>
    </xf>
    <xf numFmtId="9" fontId="0" fillId="0" borderId="0" xfId="0" applyNumberFormat="1" applyAlignment="1">
      <alignment horizontal="right" vertical="center" wrapText="1"/>
    </xf>
    <xf numFmtId="0" fontId="0" fillId="78" borderId="0" xfId="0" applyFill="1" applyAlignment="1">
      <alignment horizontal="right" vertical="center" wrapText="1"/>
    </xf>
    <xf numFmtId="0" fontId="0" fillId="83" borderId="0" xfId="0" applyFill="1"/>
    <xf numFmtId="0" fontId="110" fillId="77" borderId="44" xfId="0" applyFont="1" applyFill="1" applyBorder="1" applyAlignment="1">
      <alignment horizontal="center" wrapText="1"/>
    </xf>
    <xf numFmtId="0" fontId="110" fillId="77" borderId="26" xfId="0" applyFont="1" applyFill="1" applyBorder="1" applyAlignment="1">
      <alignment horizontal="center" wrapText="1"/>
    </xf>
    <xf numFmtId="0" fontId="10" fillId="0" borderId="0" xfId="0" applyFont="1" applyAlignment="1">
      <alignment wrapText="1"/>
    </xf>
    <xf numFmtId="0" fontId="10" fillId="0" borderId="57" xfId="0" applyFont="1" applyBorder="1" applyAlignment="1">
      <alignment horizontal="center" vertical="center"/>
    </xf>
    <xf numFmtId="0" fontId="10" fillId="0" borderId="57" xfId="0" applyFont="1" applyBorder="1" applyAlignment="1">
      <alignment horizontal="center" vertical="center" wrapText="1"/>
    </xf>
    <xf numFmtId="164" fontId="13" fillId="78" borderId="0" xfId="1" applyNumberFormat="1" applyFont="1" applyFill="1" applyAlignment="1">
      <alignment horizontal="right" vertical="center"/>
    </xf>
    <xf numFmtId="164" fontId="13" fillId="0" borderId="0" xfId="1" applyNumberFormat="1" applyFont="1" applyAlignment="1">
      <alignment horizontal="right" vertical="center"/>
    </xf>
    <xf numFmtId="164" fontId="10" fillId="0" borderId="0" xfId="1" applyNumberFormat="1" applyAlignment="1">
      <alignment horizontal="right" vertical="center"/>
    </xf>
    <xf numFmtId="9" fontId="11" fillId="0" borderId="0" xfId="7" applyFont="1"/>
    <xf numFmtId="0" fontId="11" fillId="78" borderId="0" xfId="0" applyFont="1" applyFill="1" applyAlignment="1">
      <alignment vertical="center"/>
    </xf>
    <xf numFmtId="0" fontId="11" fillId="0" borderId="57" xfId="0" applyFont="1" applyBorder="1" applyAlignment="1">
      <alignment horizontal="left"/>
    </xf>
    <xf numFmtId="0" fontId="14" fillId="0" borderId="0" xfId="0" applyFont="1" applyAlignment="1">
      <alignment vertical="center"/>
    </xf>
    <xf numFmtId="0" fontId="11" fillId="0" borderId="0" xfId="0" applyFont="1" applyAlignment="1">
      <alignment horizontal="left" indent="1"/>
    </xf>
    <xf numFmtId="0" fontId="10" fillId="0" borderId="0" xfId="755"/>
    <xf numFmtId="0" fontId="10" fillId="0" borderId="0" xfId="755" applyAlignment="1">
      <alignment horizontal="right"/>
    </xf>
    <xf numFmtId="0" fontId="11" fillId="0" borderId="0" xfId="755" quotePrefix="1" applyFont="1" applyAlignment="1">
      <alignment horizontal="right"/>
    </xf>
    <xf numFmtId="0" fontId="11" fillId="0" borderId="0" xfId="755" applyFont="1" applyAlignment="1">
      <alignment horizontal="right"/>
    </xf>
    <xf numFmtId="0" fontId="11" fillId="0" borderId="0" xfId="755" applyFont="1" applyAlignment="1">
      <alignment horizontal="right" wrapText="1"/>
    </xf>
    <xf numFmtId="166" fontId="10" fillId="0" borderId="0" xfId="755" applyNumberFormat="1" applyAlignment="1">
      <alignment horizontal="right"/>
    </xf>
    <xf numFmtId="9" fontId="10" fillId="0" borderId="0" xfId="7" applyAlignment="1">
      <alignment horizontal="center"/>
    </xf>
    <xf numFmtId="41" fontId="10" fillId="0" borderId="0" xfId="755" applyNumberFormat="1" applyAlignment="1">
      <alignment horizontal="right"/>
    </xf>
    <xf numFmtId="3" fontId="10" fillId="0" borderId="0" xfId="755" applyNumberFormat="1" applyAlignment="1">
      <alignment horizontal="center"/>
    </xf>
    <xf numFmtId="0" fontId="11" fillId="78" borderId="0" xfId="755" applyFont="1" applyFill="1"/>
    <xf numFmtId="41" fontId="10" fillId="78" borderId="0" xfId="755" applyNumberFormat="1" applyFill="1" applyAlignment="1">
      <alignment horizontal="right"/>
    </xf>
    <xf numFmtId="0" fontId="10" fillId="78" borderId="0" xfId="755" applyFill="1" applyAlignment="1">
      <alignment horizontal="right"/>
    </xf>
    <xf numFmtId="0" fontId="11" fillId="78" borderId="0" xfId="755" applyFont="1" applyFill="1" applyAlignment="1">
      <alignment horizontal="right"/>
    </xf>
    <xf numFmtId="0" fontId="110" fillId="77" borderId="26" xfId="755" applyFont="1" applyFill="1" applyBorder="1" applyAlignment="1">
      <alignment horizontal="center" vertical="center" wrapText="1"/>
    </xf>
    <xf numFmtId="3" fontId="10" fillId="0" borderId="0" xfId="755" applyNumberFormat="1" applyAlignment="1">
      <alignment horizontal="left" vertical="center" wrapText="1"/>
    </xf>
    <xf numFmtId="0" fontId="10" fillId="0" borderId="0" xfId="755" applyAlignment="1">
      <alignment horizontal="center" vertical="center" wrapText="1"/>
    </xf>
    <xf numFmtId="0" fontId="11" fillId="78" borderId="46" xfId="755" applyFont="1" applyFill="1" applyBorder="1"/>
    <xf numFmtId="0" fontId="108" fillId="78" borderId="49" xfId="755" applyFont="1" applyFill="1" applyBorder="1" applyAlignment="1">
      <alignment horizontal="left" wrapText="1"/>
    </xf>
    <xf numFmtId="0" fontId="119" fillId="0" borderId="0" xfId="755" applyFont="1"/>
    <xf numFmtId="0" fontId="11" fillId="0" borderId="0" xfId="755" applyFont="1"/>
    <xf numFmtId="0" fontId="10" fillId="0" borderId="0" xfId="800"/>
    <xf numFmtId="0" fontId="10" fillId="0" borderId="0" xfId="800" applyAlignment="1">
      <alignment horizontal="right"/>
    </xf>
    <xf numFmtId="0" fontId="11" fillId="0" borderId="0" xfId="800" quotePrefix="1" applyFont="1" applyAlignment="1">
      <alignment horizontal="right"/>
    </xf>
    <xf numFmtId="0" fontId="11" fillId="0" borderId="0" xfId="800" applyFont="1" applyAlignment="1">
      <alignment horizontal="right"/>
    </xf>
    <xf numFmtId="0" fontId="11" fillId="0" borderId="0" xfId="800" applyFont="1" applyAlignment="1">
      <alignment horizontal="right" wrapText="1"/>
    </xf>
    <xf numFmtId="166" fontId="10" fillId="0" borderId="0" xfId="800" applyNumberFormat="1" applyAlignment="1">
      <alignment horizontal="right"/>
    </xf>
    <xf numFmtId="41" fontId="10" fillId="0" borderId="0" xfId="800" applyNumberFormat="1" applyAlignment="1">
      <alignment horizontal="right"/>
    </xf>
    <xf numFmtId="3" fontId="10" fillId="0" borderId="0" xfId="800" applyNumberFormat="1" applyAlignment="1">
      <alignment horizontal="center"/>
    </xf>
    <xf numFmtId="0" fontId="11" fillId="78" borderId="0" xfId="800" applyFont="1" applyFill="1"/>
    <xf numFmtId="41" fontId="10" fillId="78" borderId="0" xfId="800" applyNumberFormat="1" applyFill="1" applyAlignment="1">
      <alignment horizontal="right"/>
    </xf>
    <xf numFmtId="0" fontId="10" fillId="78" borderId="0" xfId="800" applyFill="1" applyAlignment="1">
      <alignment horizontal="right"/>
    </xf>
    <xf numFmtId="0" fontId="11" fillId="78" borderId="0" xfId="800" applyFont="1" applyFill="1" applyAlignment="1">
      <alignment horizontal="right"/>
    </xf>
    <xf numFmtId="0" fontId="110" fillId="77" borderId="26" xfId="800" applyFont="1" applyFill="1" applyBorder="1" applyAlignment="1">
      <alignment horizontal="center" vertical="center" wrapText="1"/>
    </xf>
    <xf numFmtId="3" fontId="10" fillId="0" borderId="0" xfId="800" applyNumberFormat="1" applyAlignment="1">
      <alignment horizontal="left" vertical="center" wrapText="1"/>
    </xf>
    <xf numFmtId="0" fontId="10" fillId="0" borderId="0" xfId="800" applyAlignment="1">
      <alignment horizontal="center" vertical="center" wrapText="1"/>
    </xf>
    <xf numFmtId="0" fontId="11" fillId="78" borderId="46" xfId="800" applyFont="1" applyFill="1" applyBorder="1"/>
    <xf numFmtId="0" fontId="108" fillId="78" borderId="49" xfId="800" applyFont="1" applyFill="1" applyBorder="1" applyAlignment="1">
      <alignment horizontal="left" wrapText="1"/>
    </xf>
    <xf numFmtId="0" fontId="119" fillId="0" borderId="0" xfId="800" applyFont="1"/>
    <xf numFmtId="0" fontId="120" fillId="0" borderId="0" xfId="800" applyFont="1" applyAlignment="1">
      <alignment vertical="center"/>
    </xf>
    <xf numFmtId="9" fontId="10" fillId="0" borderId="45" xfId="7" applyBorder="1" applyAlignment="1">
      <alignment horizontal="center"/>
    </xf>
    <xf numFmtId="0" fontId="11" fillId="0" borderId="0" xfId="800" applyFont="1"/>
    <xf numFmtId="3" fontId="10" fillId="0" borderId="0" xfId="7" applyNumberFormat="1" applyAlignment="1">
      <alignment horizontal="center"/>
    </xf>
    <xf numFmtId="37" fontId="10" fillId="0" borderId="0" xfId="1" applyNumberFormat="1" applyAlignment="1">
      <alignment horizontal="center" vertical="center"/>
    </xf>
    <xf numFmtId="3" fontId="10" fillId="0" borderId="45" xfId="800" applyNumberFormat="1" applyBorder="1" applyAlignment="1">
      <alignment horizontal="center"/>
    </xf>
    <xf numFmtId="0" fontId="11" fillId="0" borderId="0" xfId="1" applyNumberFormat="1" applyFont="1" applyAlignment="1">
      <alignment horizontal="right"/>
    </xf>
    <xf numFmtId="165" fontId="12" fillId="0" borderId="0" xfId="2" applyNumberFormat="1" applyFont="1" applyAlignment="1">
      <alignment horizontal="right"/>
    </xf>
    <xf numFmtId="0" fontId="11" fillId="78" borderId="0" xfId="1" applyNumberFormat="1" applyFont="1" applyFill="1" applyAlignment="1">
      <alignment horizontal="right"/>
    </xf>
    <xf numFmtId="41" fontId="12" fillId="78" borderId="0" xfId="7" applyNumberFormat="1" applyFont="1" applyFill="1" applyAlignment="1">
      <alignment horizontal="right"/>
    </xf>
    <xf numFmtId="0" fontId="78" fillId="0" borderId="0" xfId="0" applyFont="1" applyAlignment="1">
      <alignment horizontal="right" vertical="center"/>
    </xf>
    <xf numFmtId="0" fontId="120" fillId="0" borderId="0" xfId="755" applyFont="1" applyAlignment="1">
      <alignment vertical="center"/>
    </xf>
    <xf numFmtId="0" fontId="10" fillId="78" borderId="0" xfId="755" applyFill="1"/>
    <xf numFmtId="0" fontId="10" fillId="78" borderId="0" xfId="800" applyFill="1"/>
    <xf numFmtId="43" fontId="26" fillId="77" borderId="0" xfId="0" applyNumberFormat="1" applyFont="1" applyFill="1" applyAlignment="1">
      <alignment horizontal="center" vertical="center" wrapText="1"/>
    </xf>
    <xf numFmtId="166" fontId="11" fillId="0" borderId="0" xfId="0" applyNumberFormat="1" applyFont="1"/>
    <xf numFmtId="0" fontId="27" fillId="0" borderId="0" xfId="0" applyFont="1" applyAlignment="1">
      <alignment horizontal="left"/>
    </xf>
    <xf numFmtId="0" fontId="60" fillId="0" borderId="0" xfId="523" applyFont="1"/>
    <xf numFmtId="0" fontId="124" fillId="0" borderId="0" xfId="3" applyFont="1" applyAlignment="1" applyProtection="1">
      <alignment horizontal="left"/>
    </xf>
    <xf numFmtId="9" fontId="10" fillId="0" borderId="36" xfId="7" applyBorder="1" applyAlignment="1">
      <alignment horizontal="center" vertical="center" wrapText="1"/>
    </xf>
    <xf numFmtId="0" fontId="122" fillId="0" borderId="0" xfId="0" applyFont="1" applyAlignment="1">
      <alignment vertical="center"/>
    </xf>
    <xf numFmtId="0" fontId="123" fillId="0" borderId="0" xfId="0" applyFont="1" applyAlignment="1">
      <alignment vertical="center"/>
    </xf>
    <xf numFmtId="0" fontId="10" fillId="0" borderId="0" xfId="7" applyNumberFormat="1" applyAlignment="1">
      <alignment horizontal="center" vertical="center"/>
    </xf>
    <xf numFmtId="3" fontId="10" fillId="0" borderId="45" xfId="0" applyNumberFormat="1" applyFont="1" applyBorder="1" applyAlignment="1">
      <alignment horizontal="center"/>
    </xf>
    <xf numFmtId="3" fontId="11" fillId="0" borderId="39" xfId="0" applyNumberFormat="1" applyFont="1" applyBorder="1" applyAlignment="1">
      <alignment horizontal="center" vertical="center" wrapText="1"/>
    </xf>
    <xf numFmtId="9" fontId="11" fillId="0" borderId="38" xfId="7" applyFont="1" applyBorder="1" applyAlignment="1">
      <alignment horizontal="center" vertical="center" wrapText="1"/>
    </xf>
    <xf numFmtId="3" fontId="11" fillId="0" borderId="41" xfId="0" applyNumberFormat="1" applyFont="1" applyBorder="1" applyAlignment="1">
      <alignment horizontal="center" vertical="center" wrapText="1"/>
    </xf>
    <xf numFmtId="9" fontId="11" fillId="0" borderId="39" xfId="7" applyFont="1" applyBorder="1" applyAlignment="1">
      <alignment horizontal="center" vertical="center" wrapText="1"/>
    </xf>
    <xf numFmtId="3" fontId="10" fillId="0" borderId="0" xfId="0" applyNumberFormat="1" applyFont="1"/>
    <xf numFmtId="3" fontId="10" fillId="0" borderId="25" xfId="0" applyNumberFormat="1" applyFont="1" applyBorder="1" applyAlignment="1">
      <alignment vertical="center"/>
    </xf>
    <xf numFmtId="43" fontId="0" fillId="0" borderId="0" xfId="1" applyFont="1"/>
    <xf numFmtId="43" fontId="0" fillId="0" borderId="0" xfId="0" applyNumberFormat="1"/>
    <xf numFmtId="10" fontId="0" fillId="0" borderId="0" xfId="7" applyNumberFormat="1" applyFont="1"/>
    <xf numFmtId="3" fontId="10" fillId="0" borderId="0" xfId="0" applyNumberFormat="1" applyFont="1" applyAlignment="1">
      <alignment horizontal="left"/>
    </xf>
    <xf numFmtId="3" fontId="10" fillId="0" borderId="25" xfId="0" applyNumberFormat="1" applyFont="1" applyBorder="1" applyAlignment="1">
      <alignment horizontal="left" vertical="center"/>
    </xf>
    <xf numFmtId="0" fontId="108" fillId="78" borderId="24" xfId="0" applyFont="1" applyFill="1" applyBorder="1" applyAlignment="1">
      <alignment horizontal="center" vertical="center" wrapText="1"/>
    </xf>
    <xf numFmtId="0" fontId="108" fillId="78" borderId="24" xfId="1" applyNumberFormat="1" applyFont="1" applyFill="1" applyBorder="1" applyAlignment="1">
      <alignment horizontal="left" wrapText="1"/>
    </xf>
    <xf numFmtId="2" fontId="10" fillId="0" borderId="43" xfId="0" applyNumberFormat="1" applyFont="1" applyBorder="1" applyAlignment="1">
      <alignment horizontal="center" vertical="center" wrapText="1"/>
    </xf>
    <xf numFmtId="176" fontId="10" fillId="0" borderId="36" xfId="0" applyNumberFormat="1" applyFont="1" applyBorder="1" applyAlignment="1">
      <alignment horizontal="center" vertical="center" wrapText="1"/>
    </xf>
    <xf numFmtId="0" fontId="108" fillId="78" borderId="24" xfId="1214" applyNumberFormat="1" applyFont="1" applyFill="1" applyBorder="1" applyAlignment="1">
      <alignment horizontal="center" vertical="center" wrapText="1"/>
    </xf>
    <xf numFmtId="9" fontId="108" fillId="78" borderId="24" xfId="144" applyFont="1" applyFill="1" applyBorder="1" applyAlignment="1">
      <alignment horizontal="center" vertical="center" wrapText="1"/>
    </xf>
    <xf numFmtId="4" fontId="10" fillId="0" borderId="0" xfId="2" applyNumberFormat="1" applyAlignment="1">
      <alignment horizontal="center"/>
    </xf>
    <xf numFmtId="3" fontId="10" fillId="0" borderId="0" xfId="2" applyNumberFormat="1" applyAlignment="1">
      <alignment horizontal="center"/>
    </xf>
    <xf numFmtId="0" fontId="27" fillId="0" borderId="0" xfId="0" applyFont="1" applyAlignment="1">
      <alignment horizontal="left" vertical="center"/>
    </xf>
    <xf numFmtId="176" fontId="10" fillId="0" borderId="0" xfId="0" applyNumberFormat="1" applyFont="1" applyAlignment="1">
      <alignment horizontal="center" vertical="center" wrapText="1"/>
    </xf>
    <xf numFmtId="3" fontId="10" fillId="0" borderId="48" xfId="0" applyNumberFormat="1" applyFont="1" applyBorder="1" applyAlignment="1">
      <alignment horizontal="left" vertical="center"/>
    </xf>
    <xf numFmtId="0" fontId="27" fillId="0" borderId="0" xfId="1215" applyFont="1"/>
    <xf numFmtId="0" fontId="14" fillId="0" borderId="0" xfId="0" quotePrefix="1" applyFont="1"/>
    <xf numFmtId="3" fontId="10" fillId="0" borderId="0" xfId="785" applyNumberFormat="1" applyAlignment="1">
      <alignment horizontal="center"/>
    </xf>
    <xf numFmtId="166" fontId="11" fillId="0" borderId="0" xfId="0" applyNumberFormat="1" applyFont="1" applyAlignment="1">
      <alignment horizontal="left"/>
    </xf>
    <xf numFmtId="0" fontId="27" fillId="0" borderId="0" xfId="0" applyFont="1" applyAlignment="1">
      <alignment vertical="center" wrapText="1"/>
    </xf>
    <xf numFmtId="2" fontId="78" fillId="81" borderId="25" xfId="0" applyNumberFormat="1" applyFont="1" applyFill="1" applyBorder="1" applyAlignment="1">
      <alignment horizontal="center" vertical="center"/>
    </xf>
    <xf numFmtId="2" fontId="78" fillId="81" borderId="33" xfId="0" applyNumberFormat="1" applyFont="1" applyFill="1" applyBorder="1" applyAlignment="1">
      <alignment horizontal="center" vertical="center"/>
    </xf>
    <xf numFmtId="2" fontId="78" fillId="81" borderId="71" xfId="0" applyNumberFormat="1" applyFont="1" applyFill="1" applyBorder="1" applyAlignment="1">
      <alignment horizontal="center" vertical="center"/>
    </xf>
    <xf numFmtId="2" fontId="78" fillId="81" borderId="70" xfId="0" applyNumberFormat="1" applyFont="1" applyFill="1" applyBorder="1" applyAlignment="1">
      <alignment horizontal="center" vertical="center"/>
    </xf>
    <xf numFmtId="0" fontId="108" fillId="0" borderId="72" xfId="1" applyNumberFormat="1" applyFont="1" applyBorder="1" applyAlignment="1">
      <alignment horizontal="center" wrapText="1"/>
    </xf>
    <xf numFmtId="2" fontId="78" fillId="81" borderId="73" xfId="0" applyNumberFormat="1" applyFont="1" applyFill="1" applyBorder="1" applyAlignment="1">
      <alignment horizontal="center" vertical="center"/>
    </xf>
    <xf numFmtId="2" fontId="78" fillId="0" borderId="29" xfId="0" applyNumberFormat="1" applyFont="1" applyBorder="1" applyAlignment="1">
      <alignment horizontal="center" vertical="center"/>
    </xf>
    <xf numFmtId="0" fontId="108" fillId="78" borderId="24" xfId="785" applyFont="1" applyFill="1" applyBorder="1" applyAlignment="1">
      <alignment horizontal="center" vertical="center" wrapText="1"/>
    </xf>
    <xf numFmtId="0" fontId="11" fillId="0" borderId="0" xfId="800" applyFont="1" applyAlignment="1">
      <alignment horizontal="center" vertical="center"/>
    </xf>
    <xf numFmtId="0" fontId="108" fillId="78" borderId="24" xfId="800" applyFont="1" applyFill="1" applyBorder="1" applyAlignment="1">
      <alignment horizontal="center" vertical="center" wrapText="1"/>
    </xf>
    <xf numFmtId="0" fontId="108" fillId="78" borderId="49" xfId="800" applyFont="1" applyFill="1" applyBorder="1" applyAlignment="1">
      <alignment horizontal="center" vertical="center" wrapText="1"/>
    </xf>
    <xf numFmtId="0" fontId="11" fillId="0" borderId="0" xfId="755" applyFont="1" applyAlignment="1">
      <alignment horizontal="center" vertical="center"/>
    </xf>
    <xf numFmtId="0" fontId="108" fillId="78" borderId="24" xfId="755" applyFont="1" applyFill="1" applyBorder="1" applyAlignment="1">
      <alignment horizontal="center" vertical="center" wrapText="1"/>
    </xf>
    <xf numFmtId="0" fontId="108" fillId="78" borderId="49" xfId="755" applyFont="1" applyFill="1" applyBorder="1" applyAlignment="1">
      <alignment horizontal="center" vertical="center" wrapText="1"/>
    </xf>
    <xf numFmtId="0" fontId="11" fillId="0" borderId="0" xfId="0" applyFont="1" applyAlignment="1">
      <alignment horizontal="center" vertical="center"/>
    </xf>
    <xf numFmtId="0" fontId="108" fillId="78" borderId="49" xfId="0" applyFont="1" applyFill="1" applyBorder="1" applyAlignment="1">
      <alignment horizontal="center" vertical="center" wrapText="1"/>
    </xf>
    <xf numFmtId="0" fontId="108" fillId="78" borderId="54" xfId="0" applyFont="1" applyFill="1" applyBorder="1" applyAlignment="1">
      <alignment horizontal="center" vertical="center" wrapText="1"/>
    </xf>
    <xf numFmtId="0" fontId="108" fillId="78" borderId="53" xfId="0" applyFont="1" applyFill="1" applyBorder="1" applyAlignment="1">
      <alignment horizontal="center" vertical="center" wrapText="1"/>
    </xf>
    <xf numFmtId="0" fontId="78" fillId="0" borderId="25" xfId="0" applyFont="1" applyBorder="1" applyAlignment="1">
      <alignment horizontal="center" vertical="center"/>
    </xf>
    <xf numFmtId="0" fontId="78" fillId="0" borderId="70" xfId="0" applyFont="1" applyBorder="1" applyAlignment="1">
      <alignment horizontal="center" vertical="center"/>
    </xf>
    <xf numFmtId="0" fontId="11" fillId="0" borderId="0" xfId="0" applyFont="1" applyAlignment="1">
      <alignment horizontal="left" wrapText="1"/>
    </xf>
    <xf numFmtId="0" fontId="42" fillId="0" borderId="0" xfId="0" applyFont="1"/>
    <xf numFmtId="3" fontId="0" fillId="0" borderId="0" xfId="0" applyNumberFormat="1" applyAlignment="1">
      <alignment horizontal="center" wrapText="1"/>
    </xf>
    <xf numFmtId="9" fontId="11" fillId="0" borderId="0" xfId="7" applyFont="1" applyAlignment="1">
      <alignment horizontal="right" vertical="center"/>
    </xf>
    <xf numFmtId="9" fontId="11" fillId="0" borderId="0" xfId="7" quotePrefix="1" applyFont="1" applyAlignment="1">
      <alignment horizontal="right" vertical="center"/>
    </xf>
    <xf numFmtId="3" fontId="11" fillId="0" borderId="0" xfId="0" applyNumberFormat="1" applyFont="1" applyAlignment="1">
      <alignment horizontal="center" wrapText="1"/>
    </xf>
    <xf numFmtId="3" fontId="11" fillId="0" borderId="0" xfId="0" applyNumberFormat="1" applyFont="1" applyAlignment="1">
      <alignment horizontal="center" vertical="center"/>
    </xf>
    <xf numFmtId="3" fontId="11" fillId="0" borderId="0" xfId="0" applyNumberFormat="1" applyFont="1" applyAlignment="1">
      <alignment horizontal="right" vertical="center"/>
    </xf>
    <xf numFmtId="9" fontId="11" fillId="0" borderId="0" xfId="0" applyNumberFormat="1" applyFont="1" applyAlignment="1">
      <alignment horizontal="right" vertical="center"/>
    </xf>
    <xf numFmtId="0" fontId="11" fillId="0" borderId="0" xfId="0" quotePrefix="1" applyFont="1"/>
    <xf numFmtId="3" fontId="10" fillId="0" borderId="0" xfId="0" applyNumberFormat="1" applyFont="1" applyAlignment="1">
      <alignment horizontal="center" vertical="center"/>
    </xf>
    <xf numFmtId="9" fontId="10" fillId="0" borderId="0" xfId="0" applyNumberFormat="1" applyFont="1" applyAlignment="1">
      <alignment horizontal="right" vertical="center" wrapText="1"/>
    </xf>
    <xf numFmtId="164" fontId="10" fillId="78" borderId="0" xfId="0" applyNumberFormat="1" applyFont="1" applyFill="1" applyAlignment="1">
      <alignment horizontal="right" wrapText="1"/>
    </xf>
    <xf numFmtId="164" fontId="10" fillId="0" borderId="0" xfId="0" applyNumberFormat="1" applyFont="1" applyAlignment="1">
      <alignment horizontal="right" wrapText="1"/>
    </xf>
    <xf numFmtId="9" fontId="10" fillId="0" borderId="0" xfId="7" applyAlignment="1">
      <alignment horizontal="right" wrapText="1"/>
    </xf>
    <xf numFmtId="0" fontId="0" fillId="0" borderId="0" xfId="0" applyAlignment="1">
      <alignment wrapText="1"/>
    </xf>
    <xf numFmtId="165" fontId="11" fillId="78" borderId="0" xfId="2" applyNumberFormat="1" applyFont="1" applyFill="1" applyAlignment="1">
      <alignment horizontal="right" wrapText="1"/>
    </xf>
    <xf numFmtId="165" fontId="11" fillId="0" borderId="0" xfId="2" applyNumberFormat="1" applyFont="1" applyAlignment="1">
      <alignment horizontal="right" wrapText="1"/>
    </xf>
    <xf numFmtId="0" fontId="10" fillId="78" borderId="0" xfId="0" applyFont="1" applyFill="1" applyAlignment="1">
      <alignment horizontal="right" wrapText="1"/>
    </xf>
    <xf numFmtId="9" fontId="10" fillId="0" borderId="57" xfId="0" applyNumberFormat="1" applyFont="1" applyBorder="1" applyAlignment="1">
      <alignment horizontal="right" vertical="center" wrapText="1"/>
    </xf>
    <xf numFmtId="41" fontId="10" fillId="0" borderId="0" xfId="0" applyNumberFormat="1" applyFont="1" applyAlignment="1">
      <alignment wrapText="1"/>
    </xf>
    <xf numFmtId="41" fontId="11" fillId="0" borderId="0" xfId="0" applyNumberFormat="1" applyFont="1" applyAlignment="1">
      <alignment wrapText="1"/>
    </xf>
    <xf numFmtId="0" fontId="113" fillId="78" borderId="0" xfId="0" applyFont="1" applyFill="1" applyAlignment="1">
      <alignment horizontal="right" wrapText="1"/>
    </xf>
    <xf numFmtId="0" fontId="113" fillId="0" borderId="0" xfId="0" applyFont="1" applyAlignment="1">
      <alignment horizontal="right" wrapText="1"/>
    </xf>
    <xf numFmtId="0" fontId="113" fillId="0" borderId="0" xfId="0" applyFont="1" applyAlignment="1">
      <alignment wrapText="1"/>
    </xf>
    <xf numFmtId="0" fontId="0" fillId="0" borderId="0" xfId="0" applyAlignment="1">
      <alignment horizontal="right" wrapText="1"/>
    </xf>
    <xf numFmtId="0" fontId="0" fillId="78" borderId="0" xfId="0" applyFill="1" applyAlignment="1">
      <alignment horizontal="right" wrapText="1"/>
    </xf>
    <xf numFmtId="9" fontId="10" fillId="0" borderId="46" xfId="7" applyBorder="1" applyAlignment="1">
      <alignment horizontal="center" vertical="center"/>
    </xf>
    <xf numFmtId="1" fontId="10" fillId="0" borderId="0" xfId="0" applyNumberFormat="1" applyFont="1" applyAlignment="1">
      <alignment horizontal="center"/>
    </xf>
    <xf numFmtId="9" fontId="11" fillId="0" borderId="73" xfId="7" applyFont="1" applyBorder="1" applyAlignment="1">
      <alignment horizontal="center" vertical="center" wrapText="1"/>
    </xf>
    <xf numFmtId="9" fontId="10" fillId="0" borderId="0" xfId="7" applyAlignment="1">
      <alignment horizontal="center" vertical="center" wrapText="1"/>
    </xf>
    <xf numFmtId="2" fontId="78" fillId="0" borderId="25" xfId="0" applyNumberFormat="1" applyFont="1" applyBorder="1" applyAlignment="1">
      <alignment horizontal="center" vertical="center"/>
    </xf>
    <xf numFmtId="179" fontId="61" fillId="0" borderId="0" xfId="1959" applyNumberFormat="1"/>
    <xf numFmtId="0" fontId="11" fillId="0" borderId="0" xfId="0" applyFont="1" applyAlignment="1">
      <alignment horizontal="left" vertical="center" wrapText="1"/>
    </xf>
    <xf numFmtId="166" fontId="11" fillId="0" borderId="0" xfId="7" applyNumberFormat="1" applyFont="1" applyAlignment="1">
      <alignment horizontal="center" vertical="center" wrapText="1"/>
    </xf>
    <xf numFmtId="166" fontId="11" fillId="0" borderId="0" xfId="7" applyNumberFormat="1" applyFont="1"/>
    <xf numFmtId="3" fontId="10" fillId="0" borderId="0" xfId="1" applyNumberFormat="1" applyAlignment="1">
      <alignment horizontal="center" vertical="center" wrapText="1"/>
    </xf>
    <xf numFmtId="3" fontId="10" fillId="0" borderId="57" xfId="1" applyNumberFormat="1" applyBorder="1" applyAlignment="1">
      <alignment horizontal="center" vertical="center" wrapText="1"/>
    </xf>
    <xf numFmtId="0" fontId="11" fillId="0" borderId="43" xfId="0" applyFont="1" applyBorder="1"/>
    <xf numFmtId="3" fontId="11" fillId="0" borderId="0" xfId="1" applyNumberFormat="1" applyFont="1" applyAlignment="1">
      <alignment horizontal="center" vertical="center" wrapText="1"/>
    </xf>
    <xf numFmtId="9" fontId="11" fillId="0" borderId="0" xfId="7" applyFont="1" applyAlignment="1">
      <alignment horizontal="center" vertical="center"/>
    </xf>
    <xf numFmtId="4" fontId="10" fillId="0" borderId="0" xfId="1" applyNumberFormat="1" applyAlignment="1">
      <alignment horizontal="center" vertical="center" wrapText="1"/>
    </xf>
    <xf numFmtId="4" fontId="10" fillId="0" borderId="57" xfId="1" applyNumberFormat="1" applyBorder="1" applyAlignment="1">
      <alignment horizontal="center" vertical="center" wrapText="1"/>
    </xf>
    <xf numFmtId="44" fontId="78" fillId="81" borderId="25" xfId="2" applyFont="1" applyFill="1" applyBorder="1" applyAlignment="1">
      <alignment horizontal="center" vertical="center"/>
    </xf>
    <xf numFmtId="0" fontId="0" fillId="4" borderId="82" xfId="0" applyFill="1" applyBorder="1"/>
    <xf numFmtId="44" fontId="78" fillId="81" borderId="82" xfId="2" applyFont="1" applyFill="1" applyBorder="1" applyAlignment="1">
      <alignment horizontal="center" vertical="center"/>
    </xf>
    <xf numFmtId="44" fontId="78" fillId="4" borderId="82" xfId="2" applyFont="1" applyFill="1" applyBorder="1" applyAlignment="1">
      <alignment horizontal="center" vertical="center"/>
    </xf>
    <xf numFmtId="0" fontId="111" fillId="0" borderId="82" xfId="0" applyFont="1" applyBorder="1" applyAlignment="1">
      <alignment horizontal="left" vertical="center"/>
    </xf>
    <xf numFmtId="165" fontId="111" fillId="81" borderId="82" xfId="2" applyNumberFormat="1" applyFont="1" applyFill="1" applyBorder="1" applyAlignment="1">
      <alignment horizontal="center" vertical="center"/>
    </xf>
    <xf numFmtId="0" fontId="129" fillId="81" borderId="25" xfId="0" applyFont="1" applyFill="1" applyBorder="1" applyAlignment="1">
      <alignment horizontal="center" vertical="center" wrapText="1"/>
    </xf>
    <xf numFmtId="3" fontId="129" fillId="81" borderId="25" xfId="0" applyNumberFormat="1" applyFont="1" applyFill="1" applyBorder="1" applyAlignment="1">
      <alignment horizontal="center" vertical="center" wrapText="1"/>
    </xf>
    <xf numFmtId="9" fontId="129" fillId="81" borderId="25" xfId="0" applyNumberFormat="1" applyFont="1" applyFill="1" applyBorder="1" applyAlignment="1">
      <alignment horizontal="center" vertical="center" wrapText="1"/>
    </xf>
    <xf numFmtId="0" fontId="129" fillId="0" borderId="25" xfId="0" applyFont="1" applyBorder="1" applyAlignment="1">
      <alignment horizontal="center" vertical="center" wrapText="1"/>
    </xf>
    <xf numFmtId="3" fontId="129" fillId="0" borderId="25" xfId="0" applyNumberFormat="1" applyFont="1" applyBorder="1" applyAlignment="1">
      <alignment horizontal="center" vertical="center" wrapText="1"/>
    </xf>
    <xf numFmtId="3" fontId="95" fillId="81" borderId="29" xfId="0" applyNumberFormat="1" applyFont="1" applyFill="1" applyBorder="1" applyAlignment="1">
      <alignment horizontal="center" vertical="center" wrapText="1"/>
    </xf>
    <xf numFmtId="0" fontId="95" fillId="81" borderId="0" xfId="0" applyFont="1" applyFill="1" applyAlignment="1">
      <alignment horizontal="center" vertical="center" wrapText="1"/>
    </xf>
    <xf numFmtId="3" fontId="95" fillId="81" borderId="0" xfId="0" applyNumberFormat="1" applyFont="1" applyFill="1" applyAlignment="1">
      <alignment horizontal="center" vertical="center" wrapText="1"/>
    </xf>
    <xf numFmtId="9" fontId="95" fillId="81" borderId="0" xfId="0" applyNumberFormat="1" applyFont="1" applyFill="1" applyAlignment="1">
      <alignment horizontal="center" vertical="center" wrapText="1"/>
    </xf>
    <xf numFmtId="10" fontId="95" fillId="81" borderId="0" xfId="0" applyNumberFormat="1" applyFont="1" applyFill="1" applyAlignment="1">
      <alignment horizontal="center" vertical="center" wrapText="1"/>
    </xf>
    <xf numFmtId="165" fontId="0" fillId="0" borderId="0" xfId="0" applyNumberFormat="1" applyAlignment="1">
      <alignment horizontal="right"/>
    </xf>
    <xf numFmtId="0" fontId="11" fillId="4" borderId="82" xfId="0" applyFont="1" applyFill="1" applyBorder="1"/>
    <xf numFmtId="44" fontId="111" fillId="81" borderId="82" xfId="2" applyFont="1" applyFill="1" applyBorder="1" applyAlignment="1">
      <alignment horizontal="center" vertical="center"/>
    </xf>
    <xf numFmtId="3" fontId="0" fillId="0" borderId="0" xfId="0" applyNumberFormat="1" applyAlignment="1">
      <alignment horizontal="right"/>
    </xf>
    <xf numFmtId="3" fontId="27" fillId="0" borderId="0" xfId="0" applyNumberFormat="1" applyFont="1" applyAlignment="1">
      <alignment horizontal="left" indent="1"/>
    </xf>
    <xf numFmtId="3" fontId="10" fillId="0" borderId="46" xfId="0" applyNumberFormat="1" applyFont="1" applyBorder="1" applyAlignment="1">
      <alignment horizontal="left" vertical="center" wrapText="1"/>
    </xf>
    <xf numFmtId="0" fontId="10" fillId="0" borderId="0" xfId="125" applyAlignment="1">
      <alignment vertical="center"/>
    </xf>
    <xf numFmtId="0" fontId="11" fillId="78" borderId="0" xfId="125" applyFont="1" applyFill="1" applyAlignment="1">
      <alignment vertical="center"/>
    </xf>
    <xf numFmtId="0" fontId="108" fillId="78" borderId="0" xfId="125" applyFont="1" applyFill="1" applyAlignment="1">
      <alignment vertical="center" wrapText="1"/>
    </xf>
    <xf numFmtId="0" fontId="11" fillId="78" borderId="0" xfId="1" applyNumberFormat="1" applyFont="1" applyFill="1" applyAlignment="1">
      <alignment horizontal="right" vertical="center"/>
    </xf>
    <xf numFmtId="0" fontId="108" fillId="78" borderId="24" xfId="125" applyFont="1" applyFill="1" applyBorder="1" applyAlignment="1">
      <alignment horizontal="left" vertical="center" wrapText="1"/>
    </xf>
    <xf numFmtId="0" fontId="108" fillId="78" borderId="67" xfId="125" applyFont="1" applyFill="1" applyBorder="1" applyAlignment="1">
      <alignment horizontal="center" vertical="center" wrapText="1"/>
    </xf>
    <xf numFmtId="0" fontId="108" fillId="78" borderId="54" xfId="125" applyFont="1" applyFill="1" applyBorder="1" applyAlignment="1">
      <alignment horizontal="center" vertical="center" wrapText="1"/>
    </xf>
    <xf numFmtId="0" fontId="108" fillId="78" borderId="53" xfId="125" applyFont="1" applyFill="1" applyBorder="1" applyAlignment="1">
      <alignment horizontal="center" vertical="center" wrapText="1"/>
    </xf>
    <xf numFmtId="0" fontId="108" fillId="78" borderId="24" xfId="125" applyFont="1" applyFill="1" applyBorder="1" applyAlignment="1">
      <alignment horizontal="center" vertical="center" wrapText="1"/>
    </xf>
    <xf numFmtId="41" fontId="12" fillId="78" borderId="0" xfId="7" applyNumberFormat="1" applyFont="1" applyFill="1" applyAlignment="1">
      <alignment horizontal="right" vertical="center"/>
    </xf>
    <xf numFmtId="41" fontId="12" fillId="0" borderId="0" xfId="7" applyNumberFormat="1" applyFont="1" applyAlignment="1">
      <alignment horizontal="right" vertical="center"/>
    </xf>
    <xf numFmtId="3" fontId="10" fillId="0" borderId="47" xfId="125" applyNumberFormat="1" applyBorder="1" applyAlignment="1">
      <alignment horizontal="left" vertical="center" wrapText="1"/>
    </xf>
    <xf numFmtId="9" fontId="0" fillId="0" borderId="0" xfId="7" applyFont="1" applyAlignment="1">
      <alignment horizontal="center" vertical="center"/>
    </xf>
    <xf numFmtId="41" fontId="10" fillId="78" borderId="0" xfId="125" applyNumberFormat="1" applyFill="1" applyAlignment="1">
      <alignment horizontal="right" vertical="center"/>
    </xf>
    <xf numFmtId="3" fontId="10" fillId="0" borderId="46" xfId="125" applyNumberFormat="1" applyBorder="1" applyAlignment="1">
      <alignment horizontal="left" vertical="center" wrapText="1"/>
    </xf>
    <xf numFmtId="4" fontId="10" fillId="0" borderId="0" xfId="125" applyNumberFormat="1" applyAlignment="1">
      <alignment horizontal="center" vertical="center"/>
    </xf>
    <xf numFmtId="3" fontId="10" fillId="0" borderId="0" xfId="125" applyNumberFormat="1" applyAlignment="1">
      <alignment horizontal="left" vertical="center" wrapText="1"/>
    </xf>
    <xf numFmtId="0" fontId="27" fillId="0" borderId="0" xfId="125" applyFont="1" applyAlignment="1">
      <alignment horizontal="left" vertical="center"/>
    </xf>
    <xf numFmtId="0" fontId="11" fillId="0" borderId="0" xfId="1" applyNumberFormat="1" applyFont="1" applyAlignment="1">
      <alignment horizontal="right" vertical="center"/>
    </xf>
    <xf numFmtId="0" fontId="10" fillId="78" borderId="0" xfId="125" applyFill="1" applyAlignment="1">
      <alignment horizontal="right" vertical="center"/>
    </xf>
    <xf numFmtId="0" fontId="10" fillId="0" borderId="0" xfId="125" applyAlignment="1">
      <alignment horizontal="right" vertical="center"/>
    </xf>
    <xf numFmtId="0" fontId="10" fillId="0" borderId="0" xfId="125" applyAlignment="1">
      <alignment horizontal="center" vertical="center"/>
    </xf>
    <xf numFmtId="9" fontId="10" fillId="0" borderId="0" xfId="7" applyAlignment="1">
      <alignment vertical="center"/>
    </xf>
    <xf numFmtId="165" fontId="12" fillId="78" borderId="0" xfId="2" applyNumberFormat="1" applyFont="1" applyFill="1" applyAlignment="1">
      <alignment horizontal="right" vertical="center"/>
    </xf>
    <xf numFmtId="165" fontId="12" fillId="0" borderId="0" xfId="2" applyNumberFormat="1" applyFont="1" applyAlignment="1">
      <alignment horizontal="right" vertical="center"/>
    </xf>
    <xf numFmtId="166" fontId="12" fillId="0" borderId="0" xfId="7" applyNumberFormat="1" applyFont="1" applyAlignment="1">
      <alignment horizontal="right" vertical="center"/>
    </xf>
    <xf numFmtId="166" fontId="12" fillId="0" borderId="0" xfId="7" applyNumberFormat="1" applyFont="1" applyAlignment="1">
      <alignment horizontal="center" vertical="center"/>
    </xf>
    <xf numFmtId="9" fontId="0" fillId="0" borderId="0" xfId="7" applyFont="1" applyAlignment="1">
      <alignment horizontal="right" vertical="center"/>
    </xf>
    <xf numFmtId="165" fontId="0" fillId="78" borderId="0" xfId="2" applyNumberFormat="1" applyFont="1" applyFill="1" applyAlignment="1">
      <alignment horizontal="right" vertical="center"/>
    </xf>
    <xf numFmtId="164" fontId="0" fillId="78" borderId="0" xfId="1" applyNumberFormat="1" applyFont="1" applyFill="1" applyAlignment="1">
      <alignment horizontal="right" vertical="center"/>
    </xf>
    <xf numFmtId="164" fontId="10" fillId="78" borderId="0" xfId="1" applyNumberFormat="1" applyFill="1" applyAlignment="1">
      <alignment horizontal="right" vertical="center"/>
    </xf>
    <xf numFmtId="165" fontId="10" fillId="78" borderId="0" xfId="2" applyNumberFormat="1" applyFill="1" applyAlignment="1">
      <alignment horizontal="right" vertical="center"/>
    </xf>
    <xf numFmtId="165" fontId="10" fillId="0" borderId="0" xfId="2" applyNumberFormat="1" applyAlignment="1">
      <alignment horizontal="right" vertical="center"/>
    </xf>
    <xf numFmtId="0" fontId="108" fillId="0" borderId="0" xfId="1" applyNumberFormat="1" applyFont="1" applyAlignment="1">
      <alignment horizontal="right" vertical="center" wrapText="1"/>
    </xf>
    <xf numFmtId="165" fontId="11" fillId="78" borderId="0" xfId="2" applyNumberFormat="1" applyFont="1" applyFill="1" applyAlignment="1">
      <alignment horizontal="right" vertical="center"/>
    </xf>
    <xf numFmtId="165" fontId="11" fillId="0" borderId="0" xfId="2" applyNumberFormat="1" applyFont="1" applyAlignment="1">
      <alignment horizontal="right" vertical="center"/>
    </xf>
    <xf numFmtId="0" fontId="108" fillId="0" borderId="0" xfId="1" applyNumberFormat="1" applyFont="1" applyAlignment="1">
      <alignment horizontal="left" vertical="center" wrapText="1"/>
    </xf>
    <xf numFmtId="0" fontId="108" fillId="78" borderId="0" xfId="0" applyFont="1" applyFill="1" applyAlignment="1">
      <alignment vertical="center" wrapText="1"/>
    </xf>
    <xf numFmtId="0" fontId="108" fillId="78" borderId="24" xfId="0" applyFont="1" applyFill="1" applyBorder="1" applyAlignment="1">
      <alignment horizontal="left" vertical="center" wrapText="1"/>
    </xf>
    <xf numFmtId="0" fontId="108" fillId="78" borderId="67" xfId="0" applyFont="1" applyFill="1" applyBorder="1" applyAlignment="1">
      <alignment horizontal="center" vertical="center" wrapText="1"/>
    </xf>
    <xf numFmtId="166" fontId="10" fillId="0" borderId="0" xfId="0" applyNumberFormat="1" applyFont="1" applyAlignment="1">
      <alignment horizontal="right" vertical="center"/>
    </xf>
    <xf numFmtId="41" fontId="10" fillId="78" borderId="0" xfId="0" applyNumberFormat="1" applyFont="1" applyFill="1" applyAlignment="1">
      <alignment horizontal="right" vertical="center"/>
    </xf>
    <xf numFmtId="41" fontId="10" fillId="0" borderId="0" xfId="0" applyNumberFormat="1" applyFont="1" applyAlignment="1">
      <alignment horizontal="right" vertical="center"/>
    </xf>
    <xf numFmtId="0" fontId="11" fillId="0" borderId="0" xfId="0" quotePrefix="1" applyFont="1" applyAlignment="1">
      <alignment horizontal="right" vertical="center"/>
    </xf>
    <xf numFmtId="0" fontId="10" fillId="78" borderId="0" xfId="0" applyFont="1" applyFill="1" applyAlignment="1">
      <alignment horizontal="right" vertical="center"/>
    </xf>
    <xf numFmtId="0" fontId="10" fillId="0" borderId="0" xfId="0" applyFont="1" applyAlignment="1">
      <alignment horizontal="right" vertical="center"/>
    </xf>
    <xf numFmtId="0" fontId="11" fillId="78" borderId="0" xfId="0" applyFont="1" applyFill="1" applyAlignment="1">
      <alignment horizontal="right" vertical="center"/>
    </xf>
    <xf numFmtId="0" fontId="11" fillId="0" borderId="52" xfId="0" applyFont="1" applyBorder="1" applyAlignment="1">
      <alignment vertical="center"/>
    </xf>
    <xf numFmtId="0" fontId="11" fillId="0" borderId="0" xfId="0" applyFont="1" applyAlignment="1">
      <alignment horizontal="center" vertical="center" wrapText="1"/>
    </xf>
    <xf numFmtId="0" fontId="78" fillId="0" borderId="0" xfId="0" applyFont="1" applyAlignment="1">
      <alignment horizontal="left" vertical="center"/>
    </xf>
    <xf numFmtId="164" fontId="78" fillId="0" borderId="0" xfId="0" applyNumberFormat="1" applyFont="1" applyAlignment="1">
      <alignment vertical="center"/>
    </xf>
    <xf numFmtId="164" fontId="11" fillId="0" borderId="0" xfId="0" applyNumberFormat="1" applyFont="1" applyAlignment="1">
      <alignment horizontal="center" vertical="center"/>
    </xf>
    <xf numFmtId="43" fontId="11" fillId="0" borderId="0" xfId="0" applyNumberFormat="1" applyFont="1" applyAlignment="1">
      <alignment horizontal="center" vertical="center"/>
    </xf>
    <xf numFmtId="0" fontId="10" fillId="78" borderId="0" xfId="0" applyFont="1" applyFill="1" applyAlignment="1">
      <alignment vertical="center"/>
    </xf>
    <xf numFmtId="0" fontId="12" fillId="0" borderId="0" xfId="0" applyFont="1" applyAlignment="1">
      <alignment horizontal="right" vertical="center"/>
    </xf>
    <xf numFmtId="0" fontId="12" fillId="0" borderId="0" xfId="0" applyFont="1" applyAlignment="1">
      <alignment horizontal="center" vertical="center"/>
    </xf>
    <xf numFmtId="0" fontId="10" fillId="0" borderId="0" xfId="0" applyFont="1" applyAlignment="1">
      <alignment horizontal="left" vertical="center"/>
    </xf>
    <xf numFmtId="4" fontId="10" fillId="0" borderId="0" xfId="0" applyNumberFormat="1" applyFont="1" applyAlignment="1">
      <alignment horizontal="center" vertical="center"/>
    </xf>
    <xf numFmtId="166" fontId="10" fillId="0" borderId="0" xfId="7" applyNumberFormat="1" applyAlignment="1">
      <alignment vertical="center"/>
    </xf>
    <xf numFmtId="164" fontId="10" fillId="78" borderId="0" xfId="0" applyNumberFormat="1" applyFont="1" applyFill="1" applyAlignment="1">
      <alignment horizontal="right" vertical="center"/>
    </xf>
    <xf numFmtId="164" fontId="10" fillId="0" borderId="0" xfId="0" applyNumberFormat="1" applyFont="1" applyAlignment="1">
      <alignment horizontal="right" vertical="center"/>
    </xf>
    <xf numFmtId="164" fontId="11" fillId="78" borderId="0" xfId="0" applyNumberFormat="1" applyFont="1" applyFill="1" applyAlignment="1">
      <alignment horizontal="right" vertical="center"/>
    </xf>
    <xf numFmtId="164" fontId="11" fillId="0" borderId="0" xfId="0" applyNumberFormat="1" applyFont="1" applyAlignment="1">
      <alignment horizontal="right" vertical="center"/>
    </xf>
    <xf numFmtId="3" fontId="10" fillId="0" borderId="0" xfId="7" applyNumberFormat="1" applyAlignment="1">
      <alignment horizontal="center" vertical="center"/>
    </xf>
    <xf numFmtId="166" fontId="10" fillId="0" borderId="0" xfId="7" applyNumberFormat="1" applyAlignment="1">
      <alignment horizontal="center" vertical="center"/>
    </xf>
    <xf numFmtId="4" fontId="10" fillId="0" borderId="0" xfId="7" applyNumberFormat="1" applyAlignment="1">
      <alignment horizontal="center" vertical="center"/>
    </xf>
    <xf numFmtId="41" fontId="10" fillId="0" borderId="0" xfId="0" applyNumberFormat="1" applyFont="1" applyAlignment="1">
      <alignment horizontal="center" vertical="center"/>
    </xf>
    <xf numFmtId="41" fontId="10" fillId="0" borderId="57" xfId="0" applyNumberFormat="1" applyFont="1" applyBorder="1" applyAlignment="1">
      <alignment horizontal="center" vertical="center"/>
    </xf>
    <xf numFmtId="9" fontId="10" fillId="0" borderId="0" xfId="0" applyNumberFormat="1" applyFont="1" applyAlignment="1">
      <alignment vertical="center"/>
    </xf>
    <xf numFmtId="4" fontId="0" fillId="0" borderId="0" xfId="0" applyNumberFormat="1" applyAlignment="1">
      <alignment horizontal="right"/>
    </xf>
    <xf numFmtId="181" fontId="10" fillId="0" borderId="0" xfId="0" applyNumberFormat="1" applyFont="1" applyAlignment="1">
      <alignment horizontal="center" vertical="center"/>
    </xf>
    <xf numFmtId="181" fontId="10" fillId="0" borderId="57" xfId="0" applyNumberFormat="1" applyFont="1" applyBorder="1" applyAlignment="1">
      <alignment horizontal="center" vertical="center"/>
    </xf>
    <xf numFmtId="0" fontId="11" fillId="78" borderId="46" xfId="0" applyFont="1" applyFill="1" applyBorder="1" applyAlignment="1">
      <alignment vertical="center"/>
    </xf>
    <xf numFmtId="0" fontId="108" fillId="78" borderId="49" xfId="0" applyFont="1" applyFill="1" applyBorder="1" applyAlignment="1">
      <alignment horizontal="left" vertical="center" wrapText="1"/>
    </xf>
    <xf numFmtId="41" fontId="0" fillId="78" borderId="0" xfId="0" applyNumberFormat="1" applyFill="1" applyAlignment="1">
      <alignment horizontal="right" vertical="center"/>
    </xf>
    <xf numFmtId="164" fontId="0" fillId="0" borderId="0" xfId="0" applyNumberFormat="1" applyAlignment="1">
      <alignment horizontal="right" vertical="center"/>
    </xf>
    <xf numFmtId="39" fontId="78" fillId="0" borderId="0" xfId="0" applyNumberFormat="1" applyFont="1" applyAlignment="1">
      <alignment vertical="center"/>
    </xf>
    <xf numFmtId="37" fontId="10" fillId="0" borderId="0" xfId="1" applyNumberFormat="1" applyAlignment="1">
      <alignment horizontal="right" vertical="center"/>
    </xf>
    <xf numFmtId="37" fontId="10" fillId="0" borderId="0" xfId="0" applyNumberFormat="1" applyFont="1" applyAlignment="1">
      <alignment horizontal="right" vertical="center"/>
    </xf>
    <xf numFmtId="37" fontId="10" fillId="0" borderId="0" xfId="2" applyNumberFormat="1" applyAlignment="1">
      <alignment horizontal="right" vertical="center"/>
    </xf>
    <xf numFmtId="39" fontId="10" fillId="0" borderId="0" xfId="1" applyNumberFormat="1" applyAlignment="1">
      <alignment horizontal="right" vertical="center"/>
    </xf>
    <xf numFmtId="39" fontId="10" fillId="0" borderId="0" xfId="0" applyNumberFormat="1" applyFont="1" applyAlignment="1">
      <alignment horizontal="right" vertical="center"/>
    </xf>
    <xf numFmtId="39" fontId="10" fillId="0" borderId="0" xfId="2" applyNumberFormat="1" applyAlignment="1">
      <alignment horizontal="right" vertical="center"/>
    </xf>
    <xf numFmtId="39" fontId="10" fillId="0" borderId="0" xfId="1" applyNumberFormat="1" applyAlignment="1">
      <alignment horizontal="center" vertical="center"/>
    </xf>
    <xf numFmtId="43" fontId="106" fillId="0" borderId="0" xfId="0" applyNumberFormat="1" applyFont="1"/>
    <xf numFmtId="0" fontId="10" fillId="0" borderId="0" xfId="0" applyFont="1" applyAlignment="1">
      <alignment vertical="center"/>
    </xf>
    <xf numFmtId="0" fontId="10" fillId="0" borderId="36" xfId="0" applyFont="1" applyBorder="1" applyAlignment="1">
      <alignment horizontal="center" vertical="center" wrapText="1"/>
    </xf>
    <xf numFmtId="0" fontId="110" fillId="77" borderId="31" xfId="0" applyFont="1" applyFill="1" applyBorder="1" applyAlignment="1">
      <alignment horizontal="center" vertical="center" wrapText="1"/>
    </xf>
    <xf numFmtId="0" fontId="110" fillId="77" borderId="1" xfId="0" applyFont="1" applyFill="1" applyBorder="1" applyAlignment="1">
      <alignment vertical="center" wrapText="1"/>
    </xf>
    <xf numFmtId="2" fontId="0" fillId="0" borderId="0" xfId="0" applyNumberFormat="1" applyAlignment="1">
      <alignment horizontal="center"/>
    </xf>
    <xf numFmtId="2" fontId="10" fillId="0" borderId="0" xfId="0" applyNumberFormat="1" applyFont="1" applyAlignment="1">
      <alignment horizontal="center"/>
    </xf>
    <xf numFmtId="0" fontId="110" fillId="77" borderId="24" xfId="0" applyFont="1" applyFill="1" applyBorder="1" applyAlignment="1">
      <alignment horizontal="left" wrapText="1"/>
    </xf>
    <xf numFmtId="0" fontId="11" fillId="0" borderId="0" xfId="1952" applyFont="1"/>
    <xf numFmtId="0" fontId="11" fillId="78" borderId="0" xfId="1952" applyFont="1" applyFill="1"/>
    <xf numFmtId="0" fontId="11" fillId="0" borderId="0" xfId="1952" applyFont="1" applyAlignment="1">
      <alignment horizontal="right" wrapText="1"/>
    </xf>
    <xf numFmtId="0" fontId="10" fillId="0" borderId="0" xfId="1952"/>
    <xf numFmtId="0" fontId="11" fillId="78" borderId="46" xfId="1952" applyFont="1" applyFill="1" applyBorder="1"/>
    <xf numFmtId="0" fontId="120" fillId="0" borderId="0" xfId="1952" applyFont="1" applyAlignment="1">
      <alignment vertical="center"/>
    </xf>
    <xf numFmtId="0" fontId="108" fillId="78" borderId="50" xfId="1952" applyFont="1" applyFill="1" applyBorder="1" applyAlignment="1">
      <alignment horizontal="left" wrapText="1"/>
    </xf>
    <xf numFmtId="0" fontId="108" fillId="78" borderId="24" xfId="1952" applyFont="1" applyFill="1" applyBorder="1" applyAlignment="1">
      <alignment horizontal="center" vertical="center" wrapText="1"/>
    </xf>
    <xf numFmtId="0" fontId="108" fillId="78" borderId="49" xfId="1952" applyFont="1" applyFill="1" applyBorder="1" applyAlignment="1">
      <alignment horizontal="center" vertical="center" wrapText="1"/>
    </xf>
    <xf numFmtId="3" fontId="10" fillId="0" borderId="48" xfId="1952" applyNumberFormat="1" applyBorder="1" applyAlignment="1">
      <alignment horizontal="left" vertical="center" wrapText="1"/>
    </xf>
    <xf numFmtId="3" fontId="10" fillId="0" borderId="0" xfId="1952" applyNumberFormat="1" applyAlignment="1">
      <alignment horizontal="center"/>
    </xf>
    <xf numFmtId="3" fontId="10" fillId="0" borderId="47" xfId="1952" applyNumberFormat="1" applyBorder="1" applyAlignment="1">
      <alignment horizontal="center"/>
    </xf>
    <xf numFmtId="3" fontId="10" fillId="0" borderId="45" xfId="1952" applyNumberFormat="1" applyBorder="1" applyAlignment="1">
      <alignment horizontal="center"/>
    </xf>
    <xf numFmtId="41" fontId="10" fillId="78" borderId="0" xfId="1952" applyNumberFormat="1" applyFill="1" applyAlignment="1">
      <alignment horizontal="right"/>
    </xf>
    <xf numFmtId="3" fontId="10" fillId="0" borderId="0" xfId="1952" applyNumberFormat="1" applyAlignment="1">
      <alignment horizontal="left" vertical="center" wrapText="1"/>
    </xf>
    <xf numFmtId="0" fontId="129" fillId="0" borderId="0" xfId="0" applyFont="1"/>
    <xf numFmtId="0" fontId="95" fillId="0" borderId="0" xfId="0" applyFont="1"/>
    <xf numFmtId="0" fontId="10" fillId="78" borderId="0" xfId="1952" applyFill="1" applyAlignment="1">
      <alignment horizontal="right"/>
    </xf>
    <xf numFmtId="0" fontId="110" fillId="77" borderId="44" xfId="1952" applyFont="1" applyFill="1" applyBorder="1" applyAlignment="1">
      <alignment horizontal="center" vertical="center" wrapText="1"/>
    </xf>
    <xf numFmtId="0" fontId="110" fillId="77" borderId="26" xfId="1952" applyFont="1" applyFill="1" applyBorder="1" applyAlignment="1">
      <alignment horizontal="center" vertical="center" wrapText="1"/>
    </xf>
    <xf numFmtId="0" fontId="11" fillId="78" borderId="0" xfId="1952" applyFont="1" applyFill="1" applyAlignment="1">
      <alignment horizontal="right"/>
    </xf>
    <xf numFmtId="0" fontId="10" fillId="0" borderId="0" xfId="1952" applyAlignment="1">
      <alignment horizontal="center" vertical="center" wrapText="1"/>
    </xf>
    <xf numFmtId="0" fontId="11" fillId="0" borderId="0" xfId="1952" applyFont="1" applyAlignment="1">
      <alignment horizontal="right"/>
    </xf>
    <xf numFmtId="0" fontId="10" fillId="78" borderId="0" xfId="1952" applyFill="1"/>
    <xf numFmtId="0" fontId="10" fillId="0" borderId="0" xfId="1952" applyAlignment="1">
      <alignment horizontal="center"/>
    </xf>
    <xf numFmtId="18" fontId="10" fillId="0" borderId="0" xfId="1952" applyNumberFormat="1" applyAlignment="1">
      <alignment horizontal="center"/>
    </xf>
    <xf numFmtId="0" fontId="11" fillId="0" borderId="0" xfId="1952" applyFont="1" applyAlignment="1">
      <alignment horizontal="center"/>
    </xf>
    <xf numFmtId="0" fontId="11" fillId="0" borderId="0" xfId="755" applyFont="1" applyAlignment="1">
      <alignment horizontal="left"/>
    </xf>
    <xf numFmtId="0" fontId="0" fillId="0" borderId="0" xfId="0" applyAlignment="1">
      <alignment horizontal="left" wrapText="1"/>
    </xf>
    <xf numFmtId="9" fontId="129" fillId="81" borderId="25" xfId="7" applyFont="1" applyFill="1" applyBorder="1" applyAlignment="1">
      <alignment horizontal="center" vertical="center" wrapText="1"/>
    </xf>
    <xf numFmtId="3" fontId="129" fillId="0" borderId="68" xfId="0" applyNumberFormat="1" applyFont="1" applyBorder="1" applyAlignment="1">
      <alignment horizontal="center" vertical="center" wrapText="1"/>
    </xf>
    <xf numFmtId="0" fontId="129" fillId="0" borderId="68" xfId="0" applyFont="1" applyBorder="1" applyAlignment="1">
      <alignment horizontal="center" vertical="center" wrapText="1"/>
    </xf>
    <xf numFmtId="9" fontId="95" fillId="81" borderId="29" xfId="7" applyFont="1" applyFill="1" applyBorder="1" applyAlignment="1">
      <alignment horizontal="center" vertical="center" wrapText="1"/>
    </xf>
    <xf numFmtId="9" fontId="10" fillId="0" borderId="0" xfId="7" quotePrefix="1" applyAlignment="1">
      <alignment horizontal="center" vertical="center"/>
    </xf>
    <xf numFmtId="9" fontId="11" fillId="0" borderId="0" xfId="7" quotePrefix="1" applyFont="1" applyAlignment="1">
      <alignment horizontal="center" vertical="center"/>
    </xf>
    <xf numFmtId="9" fontId="11" fillId="0" borderId="0" xfId="7" applyFont="1" applyAlignment="1">
      <alignment horizontal="center" wrapText="1"/>
    </xf>
    <xf numFmtId="166" fontId="11" fillId="0" borderId="0" xfId="7" applyNumberFormat="1" applyFont="1" applyAlignment="1">
      <alignment horizontal="center"/>
    </xf>
    <xf numFmtId="16" fontId="11" fillId="0" borderId="45" xfId="1215" applyNumberFormat="1" applyFont="1" applyBorder="1" applyAlignment="1">
      <alignment horizontal="center"/>
    </xf>
    <xf numFmtId="177" fontId="10" fillId="0" borderId="45" xfId="1215" applyNumberFormat="1" applyBorder="1" applyAlignment="1">
      <alignment horizontal="center"/>
    </xf>
    <xf numFmtId="177" fontId="10" fillId="0" borderId="45" xfId="7" applyNumberFormat="1" applyBorder="1" applyAlignment="1">
      <alignment horizontal="center"/>
    </xf>
    <xf numFmtId="3" fontId="10" fillId="0" borderId="45" xfId="1" applyNumberFormat="1" applyBorder="1" applyAlignment="1">
      <alignment horizontal="center"/>
    </xf>
    <xf numFmtId="16" fontId="11" fillId="0" borderId="57" xfId="1215" applyNumberFormat="1" applyFont="1" applyBorder="1" applyAlignment="1">
      <alignment horizontal="center"/>
    </xf>
    <xf numFmtId="177" fontId="10" fillId="0" borderId="57" xfId="1215" applyNumberFormat="1" applyBorder="1" applyAlignment="1">
      <alignment horizontal="center"/>
    </xf>
    <xf numFmtId="177" fontId="10" fillId="0" borderId="57" xfId="7" applyNumberFormat="1" applyBorder="1" applyAlignment="1">
      <alignment horizontal="center"/>
    </xf>
    <xf numFmtId="3" fontId="10" fillId="0" borderId="57" xfId="1" applyNumberFormat="1" applyBorder="1" applyAlignment="1">
      <alignment horizontal="center"/>
    </xf>
    <xf numFmtId="0" fontId="108" fillId="78" borderId="24" xfId="1215" applyFont="1" applyFill="1" applyBorder="1" applyAlignment="1">
      <alignment horizontal="left" wrapText="1"/>
    </xf>
    <xf numFmtId="3" fontId="11" fillId="0" borderId="0" xfId="7" applyNumberFormat="1" applyFont="1" applyAlignment="1">
      <alignment horizontal="left"/>
    </xf>
    <xf numFmtId="0" fontId="11" fillId="0" borderId="0" xfId="1215" applyFont="1"/>
    <xf numFmtId="9" fontId="10" fillId="0" borderId="38" xfId="7" quotePrefix="1" applyBorder="1" applyAlignment="1">
      <alignment horizontal="center" vertical="center" wrapText="1"/>
    </xf>
    <xf numFmtId="168" fontId="10" fillId="0" borderId="0" xfId="7" applyNumberFormat="1" applyAlignment="1">
      <alignment horizontal="center"/>
    </xf>
    <xf numFmtId="4" fontId="10" fillId="0" borderId="0" xfId="7" applyNumberFormat="1" applyAlignment="1">
      <alignment horizontal="center"/>
    </xf>
    <xf numFmtId="41" fontId="113" fillId="0" borderId="0" xfId="0" applyNumberFormat="1" applyFont="1" applyAlignment="1">
      <alignment horizontal="right"/>
    </xf>
    <xf numFmtId="3" fontId="10" fillId="0" borderId="0" xfId="0" applyNumberFormat="1" applyFont="1" applyAlignment="1">
      <alignment horizontal="left" vertical="center"/>
    </xf>
    <xf numFmtId="3" fontId="130" fillId="0" borderId="25" xfId="0" applyNumberFormat="1" applyFont="1" applyBorder="1" applyAlignment="1">
      <alignment horizontal="center" vertical="center" wrapText="1"/>
    </xf>
    <xf numFmtId="9" fontId="130" fillId="0" borderId="25" xfId="7" applyFont="1" applyBorder="1" applyAlignment="1">
      <alignment horizontal="center" vertical="center" wrapText="1"/>
    </xf>
    <xf numFmtId="0" fontId="110" fillId="77" borderId="100" xfId="0" applyFont="1" applyFill="1" applyBorder="1" applyAlignment="1">
      <alignment horizontal="center" vertical="center" wrapText="1"/>
    </xf>
    <xf numFmtId="3" fontId="130" fillId="0" borderId="36" xfId="0" applyNumberFormat="1" applyFont="1" applyBorder="1" applyAlignment="1">
      <alignment horizontal="center"/>
    </xf>
    <xf numFmtId="3" fontId="130" fillId="0" borderId="36" xfId="0" applyNumberFormat="1" applyFont="1" applyBorder="1" applyAlignment="1">
      <alignment horizontal="center" vertical="center" wrapText="1"/>
    </xf>
    <xf numFmtId="9" fontId="130" fillId="0" borderId="101" xfId="7" applyFont="1" applyBorder="1" applyAlignment="1">
      <alignment horizontal="center" vertical="center" wrapText="1"/>
    </xf>
    <xf numFmtId="9" fontId="130" fillId="0" borderId="36" xfId="7" applyFont="1" applyBorder="1" applyAlignment="1">
      <alignment horizontal="center" vertical="center" wrapText="1"/>
    </xf>
    <xf numFmtId="9" fontId="130" fillId="0" borderId="28" xfId="7" applyFont="1" applyBorder="1" applyAlignment="1">
      <alignment horizontal="center" vertical="center" wrapText="1"/>
    </xf>
    <xf numFmtId="2" fontId="10" fillId="0" borderId="57" xfId="1" applyNumberFormat="1" applyBorder="1" applyAlignment="1">
      <alignment horizontal="center" vertical="center" wrapText="1"/>
    </xf>
    <xf numFmtId="0" fontId="10" fillId="0" borderId="0" xfId="125"/>
    <xf numFmtId="0" fontId="110" fillId="77" borderId="27" xfId="125" applyFont="1" applyFill="1" applyBorder="1" applyAlignment="1">
      <alignment horizontal="center" wrapText="1"/>
    </xf>
    <xf numFmtId="0" fontId="110" fillId="77" borderId="27" xfId="125" applyFont="1" applyFill="1" applyBorder="1" applyAlignment="1">
      <alignment wrapText="1"/>
    </xf>
    <xf numFmtId="0" fontId="110" fillId="77" borderId="102" xfId="125" applyFont="1" applyFill="1" applyBorder="1" applyAlignment="1">
      <alignment horizontal="center" vertical="center" wrapText="1"/>
    </xf>
    <xf numFmtId="0" fontId="108" fillId="78" borderId="1" xfId="785" applyFont="1" applyFill="1" applyBorder="1" applyAlignment="1">
      <alignment horizontal="center" vertical="center" wrapText="1"/>
    </xf>
    <xf numFmtId="3" fontId="10" fillId="0" borderId="25" xfId="125" applyNumberFormat="1" applyBorder="1" applyAlignment="1">
      <alignment horizontal="center" vertical="center" wrapText="1"/>
    </xf>
    <xf numFmtId="3" fontId="11" fillId="0" borderId="70" xfId="125" applyNumberFormat="1" applyFont="1" applyBorder="1" applyAlignment="1">
      <alignment horizontal="center" vertical="center" wrapText="1"/>
    </xf>
    <xf numFmtId="9" fontId="11" fillId="0" borderId="70" xfId="7" applyFont="1" applyBorder="1" applyAlignment="1">
      <alignment horizontal="center" vertical="center" wrapText="1"/>
    </xf>
    <xf numFmtId="166" fontId="0" fillId="0" borderId="0" xfId="7" applyNumberFormat="1" applyFont="1" applyAlignment="1">
      <alignment horizontal="right"/>
    </xf>
    <xf numFmtId="10" fontId="0" fillId="0" borderId="0" xfId="7" applyNumberFormat="1" applyFont="1" applyAlignment="1">
      <alignment horizontal="right"/>
    </xf>
    <xf numFmtId="9" fontId="131" fillId="0" borderId="0" xfId="0" applyNumberFormat="1" applyFont="1" applyAlignment="1">
      <alignment vertical="center"/>
    </xf>
    <xf numFmtId="166" fontId="10" fillId="0" borderId="57" xfId="7" applyNumberFormat="1" applyBorder="1" applyAlignment="1">
      <alignment horizontal="center" vertical="center" wrapText="1"/>
    </xf>
    <xf numFmtId="166" fontId="10" fillId="0" borderId="57" xfId="7" applyNumberFormat="1" applyBorder="1" applyAlignment="1">
      <alignment horizontal="center"/>
    </xf>
    <xf numFmtId="0" fontId="108" fillId="78" borderId="103" xfId="1" applyNumberFormat="1" applyFont="1" applyFill="1" applyBorder="1" applyAlignment="1">
      <alignment horizontal="center" vertical="center" wrapText="1"/>
    </xf>
    <xf numFmtId="3" fontId="0" fillId="0" borderId="57" xfId="0" applyNumberFormat="1" applyBorder="1" applyAlignment="1">
      <alignment horizontal="center" wrapText="1"/>
    </xf>
    <xf numFmtId="3" fontId="0" fillId="0" borderId="57" xfId="0" applyNumberFormat="1" applyBorder="1" applyAlignment="1">
      <alignment horizontal="center" vertical="center"/>
    </xf>
    <xf numFmtId="3" fontId="10" fillId="0" borderId="57" xfId="0" applyNumberFormat="1" applyFont="1" applyBorder="1" applyAlignment="1">
      <alignment horizontal="center" vertical="center"/>
    </xf>
    <xf numFmtId="9" fontId="0" fillId="0" borderId="57" xfId="0" applyNumberFormat="1" applyBorder="1" applyAlignment="1">
      <alignment horizontal="center" vertical="center"/>
    </xf>
    <xf numFmtId="9" fontId="0" fillId="0" borderId="57" xfId="7" applyFont="1" applyBorder="1" applyAlignment="1">
      <alignment horizontal="center"/>
    </xf>
    <xf numFmtId="3" fontId="129" fillId="0" borderId="104" xfId="0" applyNumberFormat="1" applyFont="1" applyBorder="1" applyAlignment="1">
      <alignment horizontal="center" vertical="center" wrapText="1"/>
    </xf>
    <xf numFmtId="0" fontId="129" fillId="0" borderId="104" xfId="0" applyFont="1" applyBorder="1" applyAlignment="1">
      <alignment horizontal="center" vertical="center" wrapText="1"/>
    </xf>
    <xf numFmtId="9" fontId="129" fillId="81" borderId="104" xfId="0" applyNumberFormat="1" applyFont="1" applyFill="1" applyBorder="1" applyAlignment="1">
      <alignment horizontal="center" vertical="center" wrapText="1"/>
    </xf>
    <xf numFmtId="9" fontId="129" fillId="81" borderId="104" xfId="7" applyFont="1" applyFill="1" applyBorder="1" applyAlignment="1">
      <alignment horizontal="center" vertical="center" wrapText="1"/>
    </xf>
    <xf numFmtId="0" fontId="130" fillId="0" borderId="0" xfId="0" applyFont="1"/>
    <xf numFmtId="177" fontId="10" fillId="0" borderId="0" xfId="1215" applyNumberFormat="1" applyAlignment="1">
      <alignment horizontal="left"/>
    </xf>
    <xf numFmtId="177" fontId="10" fillId="0" borderId="57" xfId="1215" applyNumberFormat="1" applyBorder="1" applyAlignment="1">
      <alignment horizontal="left"/>
    </xf>
    <xf numFmtId="9" fontId="10" fillId="0" borderId="57" xfId="7" applyBorder="1" applyAlignment="1">
      <alignment horizontal="center"/>
    </xf>
    <xf numFmtId="0" fontId="11" fillId="0" borderId="0" xfId="1215" applyFont="1" applyAlignment="1">
      <alignment horizontal="right" wrapText="1"/>
    </xf>
    <xf numFmtId="0" fontId="10" fillId="0" borderId="0" xfId="1215"/>
    <xf numFmtId="3" fontId="10" fillId="0" borderId="45" xfId="7" applyNumberFormat="1" applyBorder="1" applyAlignment="1">
      <alignment horizontal="left"/>
    </xf>
    <xf numFmtId="3" fontId="10" fillId="0" borderId="0" xfId="7" applyNumberFormat="1" applyAlignment="1">
      <alignment horizontal="left"/>
    </xf>
    <xf numFmtId="3" fontId="10" fillId="0" borderId="57" xfId="7" applyNumberFormat="1" applyBorder="1" applyAlignment="1">
      <alignment horizontal="left"/>
    </xf>
    <xf numFmtId="0" fontId="10" fillId="0" borderId="57" xfId="0" applyFont="1" applyBorder="1" applyAlignment="1">
      <alignment horizontal="left" vertical="center"/>
    </xf>
    <xf numFmtId="37" fontId="10" fillId="0" borderId="57" xfId="2" applyNumberFormat="1" applyBorder="1" applyAlignment="1">
      <alignment horizontal="right" vertical="center"/>
    </xf>
    <xf numFmtId="39" fontId="10" fillId="0" borderId="57" xfId="2" applyNumberFormat="1" applyBorder="1" applyAlignment="1">
      <alignment horizontal="right" vertical="center"/>
    </xf>
    <xf numFmtId="0" fontId="42" fillId="0" borderId="0" xfId="0" applyFont="1" applyAlignment="1">
      <alignment vertical="center"/>
    </xf>
    <xf numFmtId="170" fontId="0" fillId="0" borderId="0" xfId="0" applyNumberFormat="1" applyAlignment="1">
      <alignment horizontal="center" vertical="center"/>
    </xf>
    <xf numFmtId="2" fontId="78" fillId="0" borderId="70" xfId="0" applyNumberFormat="1" applyFont="1" applyBorder="1" applyAlignment="1">
      <alignment horizontal="center" vertical="center"/>
    </xf>
    <xf numFmtId="0" fontId="110" fillId="77" borderId="105" xfId="0" applyFont="1" applyFill="1" applyBorder="1" applyAlignment="1">
      <alignment horizontal="center" vertical="center" wrapText="1"/>
    </xf>
    <xf numFmtId="2" fontId="78" fillId="81" borderId="28" xfId="0" applyNumberFormat="1" applyFont="1" applyFill="1" applyBorder="1" applyAlignment="1">
      <alignment horizontal="center" vertical="center"/>
    </xf>
    <xf numFmtId="2" fontId="78" fillId="0" borderId="71" xfId="0" applyNumberFormat="1" applyFont="1" applyBorder="1" applyAlignment="1">
      <alignment horizontal="center" vertical="center"/>
    </xf>
    <xf numFmtId="15" fontId="10" fillId="0" borderId="0" xfId="5" applyNumberFormat="1" applyFont="1" applyAlignment="1">
      <alignment horizontal="center"/>
    </xf>
    <xf numFmtId="0" fontId="14" fillId="0" borderId="72" xfId="0" applyFont="1" applyBorder="1" applyAlignment="1">
      <alignment vertical="center"/>
    </xf>
    <xf numFmtId="0" fontId="14" fillId="0" borderId="0" xfId="0" applyFont="1" applyAlignment="1">
      <alignment horizontal="left" vertical="center"/>
    </xf>
    <xf numFmtId="3" fontId="11" fillId="0" borderId="69" xfId="0" applyNumberFormat="1" applyFont="1" applyBorder="1" applyAlignment="1">
      <alignment horizontal="center" vertical="center" wrapText="1"/>
    </xf>
    <xf numFmtId="4" fontId="10" fillId="0" borderId="69" xfId="0" applyNumberFormat="1" applyFont="1" applyBorder="1" applyAlignment="1">
      <alignment horizontal="center" vertical="center" wrapText="1"/>
    </xf>
    <xf numFmtId="4" fontId="10" fillId="0" borderId="69" xfId="0" quotePrefix="1" applyNumberFormat="1" applyFont="1" applyBorder="1" applyAlignment="1">
      <alignment horizontal="center" vertical="center" wrapText="1"/>
    </xf>
    <xf numFmtId="9" fontId="10" fillId="0" borderId="0" xfId="7" applyFont="1" applyAlignment="1">
      <alignment horizontal="left" vertical="center"/>
    </xf>
    <xf numFmtId="0" fontId="10" fillId="4" borderId="0" xfId="0" applyFont="1" applyFill="1"/>
    <xf numFmtId="181" fontId="10" fillId="0" borderId="0" xfId="0" applyNumberFormat="1" applyFont="1" applyFill="1" applyAlignment="1">
      <alignment horizontal="center" vertical="center"/>
    </xf>
    <xf numFmtId="180" fontId="10" fillId="0" borderId="0" xfId="0" applyNumberFormat="1" applyFont="1" applyFill="1" applyAlignment="1">
      <alignment horizontal="center" vertical="center"/>
    </xf>
    <xf numFmtId="181" fontId="10" fillId="0" borderId="57" xfId="0" applyNumberFormat="1" applyFont="1" applyFill="1" applyBorder="1" applyAlignment="1">
      <alignment horizontal="center" vertical="center"/>
    </xf>
    <xf numFmtId="2" fontId="78" fillId="0" borderId="25" xfId="0" applyNumberFormat="1" applyFont="1" applyFill="1" applyBorder="1" applyAlignment="1">
      <alignment horizontal="center" vertical="center"/>
    </xf>
    <xf numFmtId="2" fontId="78" fillId="0" borderId="29" xfId="0" applyNumberFormat="1" applyFont="1" applyFill="1" applyBorder="1" applyAlignment="1">
      <alignment horizontal="center" vertical="center"/>
    </xf>
    <xf numFmtId="2" fontId="78" fillId="0" borderId="70" xfId="0" applyNumberFormat="1" applyFont="1" applyFill="1" applyBorder="1" applyAlignment="1">
      <alignment horizontal="center" vertical="center"/>
    </xf>
    <xf numFmtId="2" fontId="78" fillId="0" borderId="71" xfId="0" applyNumberFormat="1" applyFont="1" applyFill="1" applyBorder="1" applyAlignment="1">
      <alignment horizontal="center" vertical="center"/>
    </xf>
    <xf numFmtId="165" fontId="0" fillId="0" borderId="0" xfId="0" applyNumberFormat="1"/>
    <xf numFmtId="0" fontId="0" fillId="0" borderId="82" xfId="0" applyFill="1" applyBorder="1"/>
    <xf numFmtId="44" fontId="78" fillId="0" borderId="82" xfId="2" applyFont="1" applyFill="1" applyBorder="1" applyAlignment="1">
      <alignment horizontal="center" vertical="center"/>
    </xf>
    <xf numFmtId="165" fontId="111" fillId="0" borderId="82" xfId="2" applyNumberFormat="1" applyFont="1" applyFill="1" applyBorder="1" applyAlignment="1">
      <alignment horizontal="center" vertical="center"/>
    </xf>
    <xf numFmtId="0" fontId="0" fillId="0" borderId="0" xfId="0" applyFill="1" applyAlignment="1">
      <alignment horizontal="right"/>
    </xf>
    <xf numFmtId="44" fontId="0" fillId="0" borderId="0" xfId="0" applyNumberFormat="1" applyFill="1" applyAlignment="1">
      <alignment horizontal="right"/>
    </xf>
    <xf numFmtId="0" fontId="0" fillId="0" borderId="0" xfId="0" applyAlignment="1">
      <alignment vertical="center"/>
    </xf>
    <xf numFmtId="0" fontId="0" fillId="0" borderId="0" xfId="0" applyAlignment="1">
      <alignment vertical="center" wrapText="1"/>
    </xf>
    <xf numFmtId="0" fontId="0" fillId="0" borderId="0" xfId="0" applyAlignment="1">
      <alignment vertical="center" wrapText="1"/>
    </xf>
    <xf numFmtId="0" fontId="11" fillId="0" borderId="0" xfId="0" applyFont="1" applyAlignment="1">
      <alignment wrapText="1"/>
    </xf>
    <xf numFmtId="0" fontId="0" fillId="0" borderId="0" xfId="0" applyAlignment="1">
      <alignment vertical="center"/>
    </xf>
    <xf numFmtId="3" fontId="0" fillId="0" borderId="57" xfId="0" applyNumberFormat="1" applyBorder="1" applyAlignment="1">
      <alignment horizontal="left" wrapText="1"/>
    </xf>
    <xf numFmtId="3" fontId="0" fillId="0" borderId="0" xfId="0" applyNumberFormat="1" applyBorder="1" applyAlignment="1">
      <alignment horizontal="left" wrapText="1"/>
    </xf>
    <xf numFmtId="3" fontId="0" fillId="0" borderId="0" xfId="0" applyNumberFormat="1" applyBorder="1" applyAlignment="1">
      <alignment horizontal="center" wrapText="1"/>
    </xf>
    <xf numFmtId="9" fontId="0" fillId="0" borderId="0" xfId="7" applyNumberFormat="1" applyFont="1" applyAlignment="1">
      <alignment horizontal="center" vertical="center"/>
    </xf>
    <xf numFmtId="0" fontId="0" fillId="0" borderId="0" xfId="0" applyAlignment="1">
      <alignment horizontal="left" vertical="center"/>
    </xf>
    <xf numFmtId="9" fontId="0" fillId="0" borderId="0" xfId="7" applyNumberFormat="1" applyFont="1" applyAlignment="1">
      <alignment horizontal="right" vertical="center"/>
    </xf>
    <xf numFmtId="9" fontId="0" fillId="0" borderId="57" xfId="1" applyNumberFormat="1" applyFont="1" applyBorder="1" applyAlignment="1">
      <alignment horizontal="right" vertical="center"/>
    </xf>
    <xf numFmtId="0" fontId="0" fillId="0" borderId="0" xfId="0"/>
    <xf numFmtId="9" fontId="10" fillId="0" borderId="0" xfId="7" applyNumberFormat="1" applyFont="1" applyAlignment="1">
      <alignment vertical="center"/>
    </xf>
    <xf numFmtId="9" fontId="0" fillId="0" borderId="0" xfId="7" applyNumberFormat="1" applyFont="1" applyAlignment="1">
      <alignment vertical="center"/>
    </xf>
    <xf numFmtId="9" fontId="10" fillId="0" borderId="47" xfId="7" applyFont="1" applyBorder="1" applyAlignment="1">
      <alignment horizontal="center"/>
    </xf>
    <xf numFmtId="3" fontId="61" fillId="0" borderId="0" xfId="0" applyNumberFormat="1" applyFont="1" applyAlignment="1">
      <alignment horizontal="center"/>
    </xf>
    <xf numFmtId="9" fontId="10" fillId="0" borderId="0" xfId="7" applyFont="1" applyAlignment="1">
      <alignment horizontal="center"/>
    </xf>
    <xf numFmtId="9" fontId="10" fillId="0" borderId="46" xfId="7" applyFont="1" applyBorder="1" applyAlignment="1">
      <alignment horizontal="center"/>
    </xf>
    <xf numFmtId="0" fontId="110" fillId="77" borderId="24" xfId="0" applyFont="1" applyFill="1" applyBorder="1" applyAlignment="1">
      <alignment horizontal="center" wrapText="1"/>
    </xf>
    <xf numFmtId="9" fontId="10" fillId="0" borderId="0" xfId="7" applyFont="1" applyAlignment="1">
      <alignment horizontal="center" vertical="center" wrapText="1"/>
    </xf>
    <xf numFmtId="0" fontId="27" fillId="0" borderId="0" xfId="0" applyFont="1" applyFill="1" applyAlignment="1">
      <alignment horizontal="left"/>
    </xf>
    <xf numFmtId="0" fontId="10" fillId="0" borderId="0" xfId="0" applyFont="1" applyFill="1" applyAlignment="1">
      <alignment horizontal="center" vertical="center" wrapText="1"/>
    </xf>
    <xf numFmtId="0" fontId="10" fillId="0" borderId="106" xfId="0" applyFont="1" applyBorder="1"/>
    <xf numFmtId="0" fontId="11" fillId="84" borderId="45" xfId="0" applyFont="1" applyFill="1" applyBorder="1" applyAlignment="1"/>
    <xf numFmtId="0" fontId="10" fillId="0" borderId="57" xfId="0" applyFont="1" applyBorder="1" applyAlignment="1">
      <alignment horizontal="left"/>
    </xf>
    <xf numFmtId="3" fontId="10" fillId="0" borderId="57" xfId="0" applyNumberFormat="1" applyFont="1" applyBorder="1" applyAlignment="1">
      <alignment horizontal="center"/>
    </xf>
    <xf numFmtId="0" fontId="11" fillId="0" borderId="106" xfId="0" applyFont="1" applyBorder="1" applyAlignment="1">
      <alignment horizontal="left"/>
    </xf>
    <xf numFmtId="3" fontId="11" fillId="0" borderId="106" xfId="0" applyNumberFormat="1" applyFont="1" applyBorder="1" applyAlignment="1">
      <alignment horizontal="center"/>
    </xf>
    <xf numFmtId="0" fontId="11" fillId="84" borderId="107" xfId="0" applyFont="1" applyFill="1" applyBorder="1" applyAlignment="1"/>
    <xf numFmtId="3" fontId="11" fillId="0" borderId="57" xfId="0" applyNumberFormat="1" applyFont="1" applyBorder="1" applyAlignment="1">
      <alignment horizontal="center"/>
    </xf>
    <xf numFmtId="44" fontId="10" fillId="0" borderId="0" xfId="0" applyNumberFormat="1" applyFont="1" applyAlignment="1">
      <alignment horizontal="center"/>
    </xf>
    <xf numFmtId="0" fontId="10" fillId="0" borderId="0" xfId="5229" applyFont="1" applyFill="1" applyBorder="1"/>
    <xf numFmtId="0" fontId="11" fillId="0" borderId="0" xfId="5229" applyFont="1" applyFill="1" applyBorder="1"/>
    <xf numFmtId="0" fontId="11" fillId="88" borderId="108" xfId="5229" applyFont="1" applyFill="1" applyBorder="1" applyAlignment="1"/>
    <xf numFmtId="0" fontId="110" fillId="88" borderId="111" xfId="5229" applyFont="1" applyFill="1" applyBorder="1" applyAlignment="1">
      <alignment horizontal="left" wrapText="1"/>
    </xf>
    <xf numFmtId="0" fontId="110" fillId="88" borderId="103" xfId="5229" applyFont="1" applyFill="1" applyBorder="1" applyAlignment="1">
      <alignment horizontal="center" vertical="center" wrapText="1"/>
    </xf>
    <xf numFmtId="0" fontId="110" fillId="88" borderId="112" xfId="5229" applyFont="1" applyFill="1" applyBorder="1" applyAlignment="1">
      <alignment horizontal="center" vertical="center" wrapText="1"/>
    </xf>
    <xf numFmtId="3" fontId="10" fillId="0" borderId="113" xfId="5229" applyNumberFormat="1" applyFont="1" applyFill="1" applyBorder="1" applyAlignment="1">
      <alignment horizontal="left" vertical="center"/>
    </xf>
    <xf numFmtId="3" fontId="10" fillId="0" borderId="0" xfId="5229" applyNumberFormat="1" applyFont="1" applyFill="1" applyBorder="1" applyAlignment="1">
      <alignment horizontal="left" vertical="center" wrapText="1"/>
    </xf>
    <xf numFmtId="3" fontId="10" fillId="0" borderId="0" xfId="5229" applyNumberFormat="1" applyFont="1" applyFill="1" applyBorder="1" applyAlignment="1">
      <alignment horizontal="center"/>
    </xf>
    <xf numFmtId="9" fontId="10" fillId="0" borderId="0" xfId="5231" applyFont="1" applyFill="1" applyBorder="1" applyAlignment="1">
      <alignment horizontal="center"/>
    </xf>
    <xf numFmtId="0" fontId="27" fillId="0" borderId="0" xfId="5229" applyFont="1" applyFill="1" applyBorder="1" applyAlignment="1">
      <alignment horizontal="left"/>
    </xf>
    <xf numFmtId="0" fontId="110" fillId="88" borderId="44" xfId="5229" applyFont="1" applyFill="1" applyBorder="1" applyAlignment="1">
      <alignment horizontal="center" vertical="center" wrapText="1"/>
    </xf>
    <xf numFmtId="0" fontId="110" fillId="88" borderId="26" xfId="5229" applyFont="1" applyFill="1" applyBorder="1" applyAlignment="1">
      <alignment horizontal="center" vertical="center" wrapText="1"/>
    </xf>
    <xf numFmtId="9" fontId="10" fillId="0" borderId="36" xfId="5231" applyFont="1" applyFill="1" applyBorder="1" applyAlignment="1">
      <alignment horizontal="center" vertical="center" wrapText="1"/>
    </xf>
    <xf numFmtId="170" fontId="10" fillId="0" borderId="0" xfId="5229" applyNumberFormat="1" applyFont="1" applyFill="1" applyBorder="1" applyAlignment="1">
      <alignment horizontal="center" vertical="center" wrapText="1"/>
    </xf>
    <xf numFmtId="0" fontId="11" fillId="0" borderId="0" xfId="5229" applyFont="1" applyFill="1" applyBorder="1" applyAlignment="1">
      <alignment horizontal="center" vertical="center"/>
    </xf>
    <xf numFmtId="0" fontId="110" fillId="88" borderId="26" xfId="5229" applyFont="1" applyFill="1" applyBorder="1" applyAlignment="1">
      <alignment horizontal="left"/>
    </xf>
    <xf numFmtId="0" fontId="110" fillId="88" borderId="26" xfId="5229" applyFont="1" applyFill="1" applyBorder="1" applyAlignment="1">
      <alignment horizontal="center" wrapText="1"/>
    </xf>
    <xf numFmtId="0" fontId="10" fillId="0" borderId="0" xfId="5229" applyFont="1" applyFill="1" applyBorder="1" applyAlignment="1">
      <alignment horizontal="left"/>
    </xf>
    <xf numFmtId="0" fontId="11" fillId="0" borderId="59" xfId="5229" applyFont="1" applyFill="1" applyBorder="1" applyAlignment="1">
      <alignment horizontal="left" indent="1"/>
    </xf>
    <xf numFmtId="0" fontId="11" fillId="0" borderId="0" xfId="5229" applyFont="1" applyFill="1" applyBorder="1" applyAlignment="1">
      <alignment horizontal="left" indent="1"/>
    </xf>
    <xf numFmtId="0" fontId="11" fillId="0" borderId="0" xfId="5229" applyFont="1" applyFill="1" applyBorder="1" applyAlignment="1">
      <alignment horizontal="center"/>
    </xf>
    <xf numFmtId="0" fontId="27" fillId="0" borderId="0" xfId="5229" applyFont="1" applyFill="1" applyBorder="1"/>
    <xf numFmtId="0" fontId="10" fillId="0" borderId="0" xfId="5229" applyFont="1" applyFill="1" applyBorder="1" applyAlignment="1">
      <alignment horizontal="center" vertical="center" wrapText="1"/>
    </xf>
    <xf numFmtId="0" fontId="132" fillId="0" borderId="0" xfId="5229"/>
    <xf numFmtId="0" fontId="11" fillId="0" borderId="0" xfId="5230" applyNumberFormat="1" applyFont="1" applyFill="1" applyBorder="1" applyAlignment="1">
      <alignment horizontal="right"/>
    </xf>
    <xf numFmtId="41" fontId="133" fillId="0" borderId="0" xfId="5231" applyNumberFormat="1" applyFont="1" applyFill="1" applyBorder="1" applyAlignment="1">
      <alignment horizontal="right"/>
    </xf>
    <xf numFmtId="3" fontId="10" fillId="0" borderId="0" xfId="5229" applyNumberFormat="1" applyFont="1" applyFill="1" applyBorder="1"/>
    <xf numFmtId="0" fontId="10" fillId="0" borderId="0" xfId="5229" applyFont="1" applyFill="1" applyBorder="1" applyAlignment="1">
      <alignment horizontal="right"/>
    </xf>
    <xf numFmtId="0" fontId="78" fillId="0" borderId="0" xfId="5229" applyFont="1" applyFill="1" applyBorder="1" applyAlignment="1">
      <alignment vertical="center"/>
    </xf>
    <xf numFmtId="0" fontId="10" fillId="0" borderId="0" xfId="5229" applyFont="1" applyFill="1" applyBorder="1" applyAlignment="1">
      <alignment vertical="center"/>
    </xf>
    <xf numFmtId="166" fontId="10" fillId="0" borderId="0" xfId="5229" applyNumberFormat="1" applyFont="1" applyFill="1" applyBorder="1"/>
    <xf numFmtId="0" fontId="134" fillId="0" borderId="0" xfId="5229" applyFont="1" applyFill="1" applyBorder="1" applyAlignment="1">
      <alignment vertical="center" wrapText="1"/>
    </xf>
    <xf numFmtId="0" fontId="111" fillId="0" borderId="0" xfId="5229" applyFont="1" applyFill="1" applyBorder="1" applyAlignment="1">
      <alignment vertical="center"/>
    </xf>
    <xf numFmtId="0" fontId="135" fillId="0" borderId="0" xfId="5229" applyFont="1" applyFill="1" applyBorder="1" applyAlignment="1">
      <alignment horizontal="center" vertical="center" wrapText="1"/>
    </xf>
    <xf numFmtId="3" fontId="135" fillId="0" borderId="0" xfId="5229" applyNumberFormat="1" applyFont="1" applyFill="1" applyBorder="1" applyAlignment="1">
      <alignment horizontal="right" vertical="center" wrapText="1"/>
    </xf>
    <xf numFmtId="0" fontId="78" fillId="0" borderId="0" xfId="5229" applyFont="1" applyFill="1" applyBorder="1" applyAlignment="1">
      <alignment vertical="center" wrapText="1"/>
    </xf>
    <xf numFmtId="176" fontId="78" fillId="0" borderId="0" xfId="5229" applyNumberFormat="1" applyFont="1" applyFill="1" applyBorder="1" applyAlignment="1">
      <alignment horizontal="right" vertical="center"/>
    </xf>
    <xf numFmtId="10" fontId="78" fillId="0" borderId="0" xfId="5231" applyNumberFormat="1" applyFont="1" applyFill="1" applyBorder="1" applyAlignment="1">
      <alignment horizontal="right" vertical="center"/>
    </xf>
    <xf numFmtId="0" fontId="10" fillId="0" borderId="0" xfId="5229" applyFont="1" applyFill="1" applyBorder="1" applyAlignment="1">
      <alignment horizontal="center"/>
    </xf>
    <xf numFmtId="0" fontId="10" fillId="0" borderId="0" xfId="5229" applyFont="1" applyFill="1" applyBorder="1" applyAlignment="1">
      <alignment horizontal="left" wrapText="1"/>
    </xf>
    <xf numFmtId="176" fontId="10" fillId="0" borderId="0" xfId="5229" applyNumberFormat="1" applyFont="1" applyFill="1" applyBorder="1" applyAlignment="1">
      <alignment horizontal="center"/>
    </xf>
    <xf numFmtId="0" fontId="11" fillId="0" borderId="0" xfId="5233" applyFont="1" applyFill="1" applyBorder="1"/>
    <xf numFmtId="0" fontId="10" fillId="0" borderId="0" xfId="5233" applyFont="1" applyFill="1" applyBorder="1" applyAlignment="1">
      <alignment horizontal="center"/>
    </xf>
    <xf numFmtId="0" fontId="10" fillId="0" borderId="0" xfId="5233" applyFont="1" applyFill="1" applyBorder="1" applyAlignment="1">
      <alignment horizontal="right"/>
    </xf>
    <xf numFmtId="0" fontId="110" fillId="77" borderId="26" xfId="5233" applyFont="1" applyFill="1" applyBorder="1" applyAlignment="1">
      <alignment horizontal="left"/>
    </xf>
    <xf numFmtId="0" fontId="110" fillId="77" borderId="26" xfId="5233" applyFont="1" applyFill="1" applyBorder="1" applyAlignment="1">
      <alignment horizontal="center" wrapText="1"/>
    </xf>
    <xf numFmtId="0" fontId="10" fillId="0" borderId="0" xfId="5233" applyFont="1" applyFill="1" applyBorder="1" applyAlignment="1">
      <alignment horizontal="right" vertical="top"/>
    </xf>
    <xf numFmtId="166" fontId="132" fillId="0" borderId="0" xfId="7" applyNumberFormat="1" applyFont="1" applyBorder="1" applyAlignment="1">
      <alignment horizontal="center"/>
    </xf>
    <xf numFmtId="166" fontId="10" fillId="0" borderId="0" xfId="7" applyNumberFormat="1" applyFont="1" applyBorder="1" applyAlignment="1">
      <alignment horizontal="center" vertical="center" wrapText="1"/>
    </xf>
    <xf numFmtId="166" fontId="10" fillId="0" borderId="0" xfId="7" applyNumberFormat="1" applyFont="1" applyFill="1" applyBorder="1" applyAlignment="1">
      <alignment horizontal="center"/>
    </xf>
    <xf numFmtId="0" fontId="14" fillId="0" borderId="0" xfId="5233" applyFont="1" applyFill="1" applyBorder="1" applyAlignment="1"/>
    <xf numFmtId="0" fontId="27" fillId="0" borderId="0" xfId="5233" applyFont="1" applyFill="1" applyBorder="1" applyAlignment="1"/>
    <xf numFmtId="3" fontId="11" fillId="0" borderId="59" xfId="5229" applyNumberFormat="1" applyFont="1" applyFill="1" applyBorder="1" applyAlignment="1">
      <alignment horizontal="center"/>
    </xf>
    <xf numFmtId="0" fontId="10" fillId="0" borderId="0" xfId="5229" applyFont="1" applyFill="1" applyBorder="1" applyAlignment="1">
      <alignment vertical="center" wrapText="1"/>
    </xf>
    <xf numFmtId="0" fontId="11" fillId="88" borderId="0" xfId="5229" applyFont="1" applyFill="1" applyBorder="1" applyAlignment="1"/>
    <xf numFmtId="0" fontId="11" fillId="88" borderId="0" xfId="5230" applyNumberFormat="1" applyFont="1" applyFill="1" applyBorder="1" applyAlignment="1">
      <alignment horizontal="right"/>
    </xf>
    <xf numFmtId="41" fontId="133" fillId="88" borderId="0" xfId="5231" applyNumberFormat="1" applyFont="1" applyFill="1" applyBorder="1" applyAlignment="1">
      <alignment horizontal="right"/>
    </xf>
    <xf numFmtId="41" fontId="10" fillId="88" borderId="0" xfId="5229" applyNumberFormat="1" applyFont="1" applyFill="1" applyBorder="1" applyAlignment="1">
      <alignment horizontal="right"/>
    </xf>
    <xf numFmtId="0" fontId="10" fillId="88" borderId="0" xfId="5229" applyFont="1" applyFill="1" applyBorder="1" applyAlignment="1">
      <alignment horizontal="right"/>
    </xf>
    <xf numFmtId="0" fontId="11" fillId="88" borderId="0" xfId="5229" applyFont="1" applyFill="1" applyBorder="1" applyAlignment="1">
      <alignment horizontal="right"/>
    </xf>
    <xf numFmtId="3" fontId="10" fillId="0" borderId="0" xfId="5229" applyNumberFormat="1" applyFont="1" applyFill="1" applyBorder="1" applyAlignment="1">
      <alignment horizontal="center" vertical="center" wrapText="1"/>
    </xf>
    <xf numFmtId="0" fontId="10" fillId="88" borderId="0" xfId="5229" applyFont="1" applyFill="1" applyBorder="1" applyAlignment="1"/>
    <xf numFmtId="165" fontId="133" fillId="88" borderId="0" xfId="5232" applyNumberFormat="1" applyFont="1" applyFill="1" applyBorder="1" applyAlignment="1">
      <alignment horizontal="right"/>
    </xf>
    <xf numFmtId="164" fontId="13" fillId="88" borderId="0" xfId="5230" applyNumberFormat="1" applyFont="1" applyFill="1" applyBorder="1" applyAlignment="1">
      <alignment horizontal="right"/>
    </xf>
    <xf numFmtId="165" fontId="10" fillId="88" borderId="0" xfId="5232" applyNumberFormat="1" applyFont="1" applyFill="1" applyBorder="1" applyAlignment="1">
      <alignment horizontal="right"/>
    </xf>
    <xf numFmtId="164" fontId="10" fillId="88" borderId="0" xfId="5229" applyNumberFormat="1" applyFont="1" applyFill="1" applyBorder="1" applyAlignment="1">
      <alignment horizontal="right"/>
    </xf>
    <xf numFmtId="164" fontId="10" fillId="88" borderId="0" xfId="5230" applyNumberFormat="1" applyFont="1" applyFill="1" applyBorder="1" applyAlignment="1">
      <alignment horizontal="right"/>
    </xf>
    <xf numFmtId="165" fontId="11" fillId="88" borderId="0" xfId="5232" applyNumberFormat="1" applyFont="1" applyFill="1" applyBorder="1" applyAlignment="1">
      <alignment horizontal="right"/>
    </xf>
    <xf numFmtId="0" fontId="136" fillId="0" borderId="0" xfId="5229" applyFont="1"/>
    <xf numFmtId="10" fontId="10" fillId="0" borderId="0" xfId="5231" applyNumberFormat="1" applyFont="1" applyFill="1" applyBorder="1" applyAlignment="1">
      <alignment horizontal="right" vertical="center"/>
    </xf>
    <xf numFmtId="0" fontId="10" fillId="88" borderId="0" xfId="5229" applyFont="1" applyFill="1" applyBorder="1"/>
    <xf numFmtId="0" fontId="10" fillId="88" borderId="0" xfId="5229" applyFont="1" applyFill="1" applyBorder="1" applyAlignment="1">
      <alignment horizontal="right" vertical="center"/>
    </xf>
    <xf numFmtId="3" fontId="10" fillId="0" borderId="0" xfId="0" applyNumberFormat="1" applyFont="1" applyAlignment="1">
      <alignment vertical="center" wrapText="1"/>
    </xf>
    <xf numFmtId="4" fontId="10" fillId="0" borderId="0" xfId="0" applyNumberFormat="1" applyFont="1" applyAlignment="1">
      <alignment vertical="center" wrapText="1"/>
    </xf>
    <xf numFmtId="3" fontId="11" fillId="0" borderId="0" xfId="0" applyNumberFormat="1" applyFont="1" applyAlignment="1">
      <alignment vertical="center"/>
    </xf>
    <xf numFmtId="0" fontId="0" fillId="0" borderId="0" xfId="0"/>
    <xf numFmtId="0" fontId="10" fillId="0" borderId="0" xfId="0" applyFont="1" applyFill="1" applyAlignment="1">
      <alignment wrapText="1"/>
    </xf>
    <xf numFmtId="0" fontId="10" fillId="0" borderId="0"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41" fontId="10" fillId="0" borderId="0" xfId="0" applyNumberFormat="1" applyFont="1" applyBorder="1" applyAlignment="1">
      <alignment vertical="center"/>
    </xf>
    <xf numFmtId="9" fontId="10" fillId="0" borderId="0" xfId="1" applyNumberFormat="1" applyBorder="1" applyAlignment="1">
      <alignment horizontal="center" vertical="center"/>
    </xf>
    <xf numFmtId="180" fontId="10" fillId="0" borderId="0" xfId="2" applyNumberFormat="1" applyFill="1" applyBorder="1" applyAlignment="1">
      <alignment horizontal="center" vertical="center"/>
    </xf>
    <xf numFmtId="41" fontId="10" fillId="0" borderId="0" xfId="2" applyNumberFormat="1" applyBorder="1" applyAlignment="1">
      <alignment horizontal="center" vertical="center"/>
    </xf>
    <xf numFmtId="181" fontId="10" fillId="0" borderId="0" xfId="2" applyNumberFormat="1" applyBorder="1" applyAlignment="1">
      <alignment horizontal="center" vertical="center"/>
    </xf>
    <xf numFmtId="181" fontId="10" fillId="0" borderId="0" xfId="2" applyNumberFormat="1" applyFill="1" applyBorder="1" applyAlignment="1">
      <alignment horizontal="center" vertical="center"/>
    </xf>
    <xf numFmtId="9" fontId="10" fillId="0" borderId="0" xfId="1" applyNumberFormat="1" applyFill="1" applyBorder="1" applyAlignment="1">
      <alignment horizontal="center" vertical="center"/>
    </xf>
    <xf numFmtId="0" fontId="0" fillId="0" borderId="0" xfId="0"/>
    <xf numFmtId="0" fontId="10" fillId="0" borderId="58" xfId="0" applyFont="1" applyBorder="1"/>
    <xf numFmtId="43" fontId="136" fillId="0" borderId="114" xfId="1" applyFont="1" applyBorder="1"/>
    <xf numFmtId="9" fontId="136" fillId="0" borderId="0" xfId="7" applyFont="1" applyAlignment="1">
      <alignment vertical="center"/>
    </xf>
    <xf numFmtId="0" fontId="136" fillId="0" borderId="114" xfId="0" applyFont="1" applyBorder="1"/>
    <xf numFmtId="2" fontId="136" fillId="0" borderId="0" xfId="1" applyNumberFormat="1" applyFont="1" applyAlignment="1">
      <alignment vertical="center"/>
    </xf>
    <xf numFmtId="9" fontId="136" fillId="0" borderId="0" xfId="7" applyFont="1" applyAlignment="1">
      <alignment horizontal="right" vertical="center"/>
    </xf>
    <xf numFmtId="183" fontId="137" fillId="0" borderId="0" xfId="0" applyNumberFormat="1" applyFont="1" applyAlignment="1">
      <alignment vertical="top" wrapText="1" readingOrder="1"/>
    </xf>
    <xf numFmtId="3" fontId="136" fillId="0" borderId="0" xfId="0" applyNumberFormat="1" applyFont="1"/>
    <xf numFmtId="0" fontId="136" fillId="0" borderId="0" xfId="0" applyFont="1"/>
    <xf numFmtId="2" fontId="136" fillId="0" borderId="0" xfId="0" applyNumberFormat="1" applyFont="1" applyAlignment="1">
      <alignment vertical="center"/>
    </xf>
    <xf numFmtId="4" fontId="136" fillId="0" borderId="0" xfId="0" applyNumberFormat="1" applyFont="1"/>
    <xf numFmtId="43" fontId="136" fillId="0" borderId="0" xfId="1" applyFont="1"/>
    <xf numFmtId="2" fontId="136" fillId="0" borderId="0" xfId="2" applyNumberFormat="1" applyFont="1" applyAlignment="1">
      <alignment vertical="center"/>
    </xf>
    <xf numFmtId="1" fontId="136" fillId="0" borderId="0" xfId="7" applyNumberFormat="1" applyFont="1" applyAlignment="1">
      <alignment vertical="center"/>
    </xf>
    <xf numFmtId="3" fontId="136" fillId="0" borderId="57" xfId="7" applyNumberFormat="1" applyFont="1" applyBorder="1" applyAlignment="1">
      <alignment horizontal="right" vertical="center"/>
    </xf>
    <xf numFmtId="9" fontId="136" fillId="0" borderId="115" xfId="7" applyFont="1" applyBorder="1" applyAlignment="1">
      <alignment horizontal="right" vertical="center"/>
    </xf>
    <xf numFmtId="4" fontId="136" fillId="0" borderId="57" xfId="0" applyNumberFormat="1" applyFont="1" applyBorder="1" applyAlignment="1">
      <alignment horizontal="right" vertical="center"/>
    </xf>
    <xf numFmtId="4" fontId="136" fillId="0" borderId="57" xfId="7" applyNumberFormat="1" applyFont="1" applyBorder="1" applyAlignment="1">
      <alignment horizontal="right" vertical="center"/>
    </xf>
    <xf numFmtId="9" fontId="61" fillId="0" borderId="46" xfId="7" applyFont="1" applyBorder="1" applyAlignment="1">
      <alignment horizontal="center"/>
    </xf>
    <xf numFmtId="43" fontId="11" fillId="0" borderId="0" xfId="1" applyFont="1" applyFill="1"/>
    <xf numFmtId="3" fontId="10" fillId="0" borderId="0" xfId="7" applyNumberFormat="1" applyFont="1" applyAlignment="1">
      <alignment horizontal="left"/>
    </xf>
    <xf numFmtId="3" fontId="0" fillId="0" borderId="0" xfId="7" applyNumberFormat="1" applyFont="1" applyAlignment="1">
      <alignment horizontal="left"/>
    </xf>
    <xf numFmtId="0" fontId="10" fillId="0" borderId="43" xfId="0" applyFont="1" applyFill="1" applyBorder="1" applyAlignment="1">
      <alignment horizontal="center" vertical="center" wrapText="1"/>
    </xf>
    <xf numFmtId="0" fontId="10" fillId="0" borderId="36" xfId="0" applyFont="1" applyFill="1" applyBorder="1" applyAlignment="1">
      <alignment horizontal="center" vertical="center" wrapText="1"/>
    </xf>
    <xf numFmtId="9" fontId="10" fillId="0" borderId="36" xfId="7" applyFill="1" applyBorder="1" applyAlignment="1">
      <alignment horizontal="center" vertical="center" wrapText="1"/>
    </xf>
    <xf numFmtId="9" fontId="0" fillId="0" borderId="47" xfId="7" applyFont="1" applyFill="1" applyBorder="1" applyAlignment="1">
      <alignment horizontal="center"/>
    </xf>
    <xf numFmtId="9" fontId="0" fillId="0" borderId="45" xfId="7" applyFont="1" applyFill="1" applyBorder="1" applyAlignment="1">
      <alignment horizontal="center"/>
    </xf>
    <xf numFmtId="0" fontId="11" fillId="0" borderId="0" xfId="0" applyFont="1" applyFill="1"/>
    <xf numFmtId="9" fontId="0" fillId="0" borderId="46" xfId="7" applyFont="1" applyFill="1" applyBorder="1" applyAlignment="1">
      <alignment horizontal="center"/>
    </xf>
    <xf numFmtId="9" fontId="0" fillId="0" borderId="0" xfId="7" applyFont="1" applyFill="1" applyAlignment="1">
      <alignment horizontal="center"/>
    </xf>
    <xf numFmtId="9" fontId="11" fillId="0" borderId="0" xfId="7" applyFont="1" applyAlignment="1">
      <alignment horizontal="right" wrapText="1"/>
    </xf>
    <xf numFmtId="9" fontId="10" fillId="0" borderId="0" xfId="0" applyNumberFormat="1" applyFont="1" applyFill="1" applyAlignment="1">
      <alignment horizontal="right" vertical="center" wrapText="1"/>
    </xf>
    <xf numFmtId="9" fontId="10" fillId="0" borderId="57" xfId="0" applyNumberFormat="1" applyFont="1" applyFill="1" applyBorder="1" applyAlignment="1">
      <alignment horizontal="right" vertical="center" wrapText="1"/>
    </xf>
    <xf numFmtId="0" fontId="0" fillId="0" borderId="0" xfId="0"/>
    <xf numFmtId="0" fontId="24" fillId="0" borderId="0" xfId="3" applyFont="1" applyAlignment="1" applyProtection="1"/>
    <xf numFmtId="0" fontId="10" fillId="0" borderId="0" xfId="0" applyFont="1" applyBorder="1" applyAlignment="1">
      <alignment horizontal="right"/>
    </xf>
    <xf numFmtId="0" fontId="11" fillId="0" borderId="0" xfId="0" applyFont="1" applyBorder="1" applyAlignment="1">
      <alignment horizontal="right"/>
    </xf>
    <xf numFmtId="0" fontId="10" fillId="0" borderId="0" xfId="0" applyFont="1" applyBorder="1"/>
    <xf numFmtId="0" fontId="0" fillId="0" borderId="0" xfId="0" applyBorder="1" applyAlignment="1">
      <alignment horizontal="right"/>
    </xf>
    <xf numFmtId="0" fontId="10" fillId="0" borderId="0" xfId="5229" applyFont="1" applyFill="1" applyBorder="1"/>
    <xf numFmtId="0" fontId="0" fillId="0" borderId="0" xfId="0"/>
    <xf numFmtId="0" fontId="11" fillId="0" borderId="0" xfId="5229" applyFont="1" applyFill="1" applyBorder="1"/>
    <xf numFmtId="0" fontId="10" fillId="0" borderId="0" xfId="5229" applyFont="1" applyFill="1" applyBorder="1"/>
    <xf numFmtId="0" fontId="110" fillId="88" borderId="26" xfId="5233" applyFont="1" applyFill="1" applyBorder="1" applyAlignment="1">
      <alignment horizontal="center" wrapText="1"/>
    </xf>
    <xf numFmtId="164" fontId="11" fillId="0" borderId="59" xfId="1" applyNumberFormat="1" applyFont="1" applyFill="1" applyBorder="1" applyAlignment="1">
      <alignment horizontal="center" vertical="center"/>
    </xf>
    <xf numFmtId="0" fontId="110" fillId="0" borderId="0" xfId="5229" applyFont="1" applyFill="1" applyBorder="1" applyAlignment="1">
      <alignment horizontal="center" vertical="center" wrapText="1"/>
    </xf>
    <xf numFmtId="166" fontId="10" fillId="0" borderId="0" xfId="7" applyNumberFormat="1" applyFont="1" applyFill="1" applyBorder="1" applyAlignment="1">
      <alignment horizontal="center" vertical="center" wrapText="1"/>
    </xf>
    <xf numFmtId="0" fontId="132" fillId="0" borderId="0" xfId="5229" applyFill="1" applyBorder="1"/>
    <xf numFmtId="0" fontId="132" fillId="0" borderId="0" xfId="5229" applyFill="1" applyBorder="1" applyAlignment="1">
      <alignment horizontal="left" wrapText="1"/>
    </xf>
    <xf numFmtId="0" fontId="0" fillId="0" borderId="0" xfId="0" applyFill="1" applyBorder="1"/>
    <xf numFmtId="0" fontId="110" fillId="0" borderId="0" xfId="5229" applyFont="1" applyFill="1" applyBorder="1" applyAlignment="1">
      <alignment vertical="center" wrapText="1"/>
    </xf>
    <xf numFmtId="3" fontId="10" fillId="0" borderId="0" xfId="5229" applyNumberFormat="1" applyFont="1" applyFill="1" applyBorder="1" applyAlignment="1">
      <alignment horizontal="center" vertical="center"/>
    </xf>
    <xf numFmtId="9" fontId="132" fillId="0" borderId="0" xfId="5229" applyNumberFormat="1" applyFill="1" applyBorder="1"/>
    <xf numFmtId="9" fontId="10" fillId="0" borderId="0" xfId="5231" applyFont="1" applyFill="1" applyBorder="1" applyAlignment="1">
      <alignment horizontal="center" vertical="center"/>
    </xf>
    <xf numFmtId="0" fontId="110" fillId="0" borderId="0" xfId="5233" applyFont="1" applyFill="1" applyBorder="1" applyAlignment="1">
      <alignment horizontal="center" vertical="center" wrapText="1"/>
    </xf>
    <xf numFmtId="164" fontId="135" fillId="0" borderId="0" xfId="5230" applyNumberFormat="1" applyFont="1" applyFill="1" applyBorder="1" applyAlignment="1">
      <alignment horizontal="right" vertical="center" wrapText="1"/>
    </xf>
    <xf numFmtId="164" fontId="135" fillId="0" borderId="0" xfId="5230" applyNumberFormat="1" applyFont="1" applyFill="1" applyBorder="1" applyAlignment="1">
      <alignment horizontal="right" vertical="center"/>
    </xf>
    <xf numFmtId="0" fontId="135" fillId="0" borderId="0" xfId="5229" applyFont="1" applyFill="1" applyBorder="1" applyAlignment="1">
      <alignment horizontal="right" vertical="center" wrapText="1"/>
    </xf>
    <xf numFmtId="10" fontId="135" fillId="0" borderId="0" xfId="5229" applyNumberFormat="1" applyFont="1" applyFill="1" applyBorder="1" applyAlignment="1">
      <alignment horizontal="right" vertical="center" wrapText="1"/>
    </xf>
    <xf numFmtId="1" fontId="135" fillId="0" borderId="0" xfId="5229" applyNumberFormat="1" applyFont="1" applyFill="1" applyBorder="1" applyAlignment="1">
      <alignment horizontal="right" vertical="center" wrapText="1"/>
    </xf>
    <xf numFmtId="2" fontId="135" fillId="0" borderId="0" xfId="5229" applyNumberFormat="1" applyFont="1" applyFill="1" applyBorder="1" applyAlignment="1">
      <alignment horizontal="right" vertical="center" wrapText="1"/>
    </xf>
    <xf numFmtId="3" fontId="10" fillId="0" borderId="0" xfId="5231" applyNumberFormat="1" applyFont="1" applyFill="1" applyBorder="1" applyAlignment="1">
      <alignment horizontal="right" vertical="center"/>
    </xf>
    <xf numFmtId="0" fontId="11" fillId="0" borderId="0" xfId="5229" applyFont="1" applyFill="1" applyBorder="1" applyAlignment="1">
      <alignment vertical="center" wrapText="1"/>
    </xf>
    <xf numFmtId="0" fontId="11" fillId="0" borderId="0" xfId="5229" applyFont="1" applyFill="1" applyBorder="1" applyAlignment="1">
      <alignment vertical="center"/>
    </xf>
    <xf numFmtId="0" fontId="110" fillId="0" borderId="0" xfId="5233" applyFont="1" applyFill="1" applyBorder="1" applyAlignment="1">
      <alignment horizontal="left"/>
    </xf>
    <xf numFmtId="0" fontId="110" fillId="0" borderId="0" xfId="5233" applyFont="1" applyFill="1" applyBorder="1" applyAlignment="1">
      <alignment horizontal="center" wrapText="1"/>
    </xf>
    <xf numFmtId="0" fontId="10" fillId="0" borderId="0" xfId="5233" applyFont="1"/>
    <xf numFmtId="164" fontId="11" fillId="0" borderId="0" xfId="1" applyNumberFormat="1" applyFont="1" applyFill="1" applyBorder="1" applyAlignment="1">
      <alignment horizontal="center" vertical="center"/>
    </xf>
    <xf numFmtId="9" fontId="156" fillId="0" borderId="0" xfId="5233" applyNumberFormat="1" applyFont="1" applyBorder="1"/>
    <xf numFmtId="0" fontId="11" fillId="0" borderId="0" xfId="5233" applyFont="1"/>
    <xf numFmtId="0" fontId="10" fillId="0" borderId="0" xfId="5233" applyFont="1" applyAlignment="1">
      <alignment horizontal="center"/>
    </xf>
    <xf numFmtId="0" fontId="10" fillId="0" borderId="0" xfId="5233" applyFont="1" applyAlignment="1">
      <alignment horizontal="right"/>
    </xf>
    <xf numFmtId="166" fontId="10" fillId="0" borderId="0" xfId="7" applyNumberFormat="1" applyFont="1" applyBorder="1" applyAlignment="1">
      <alignment horizontal="center" wrapText="1"/>
    </xf>
    <xf numFmtId="166" fontId="10" fillId="0" borderId="0" xfId="5233" applyNumberFormat="1" applyFont="1" applyAlignment="1">
      <alignment horizontal="center"/>
    </xf>
    <xf numFmtId="0" fontId="14" fillId="0" borderId="0" xfId="5233" applyFont="1"/>
    <xf numFmtId="0" fontId="156" fillId="0" borderId="0" xfId="5233" applyFont="1"/>
    <xf numFmtId="0" fontId="136" fillId="0" borderId="0" xfId="5229" applyFont="1" applyFill="1" applyBorder="1"/>
    <xf numFmtId="10" fontId="132" fillId="0" borderId="0" xfId="7" applyNumberFormat="1" applyFont="1" applyFill="1" applyBorder="1" applyAlignment="1">
      <alignment horizontal="center"/>
    </xf>
    <xf numFmtId="17" fontId="110" fillId="77" borderId="24" xfId="0" applyNumberFormat="1" applyFont="1" applyFill="1" applyBorder="1" applyAlignment="1">
      <alignment horizontal="center" vertical="center" wrapText="1"/>
    </xf>
    <xf numFmtId="9" fontId="61" fillId="0" borderId="47" xfId="7" applyFont="1" applyBorder="1" applyAlignment="1">
      <alignment horizontal="center"/>
    </xf>
    <xf numFmtId="9" fontId="61" fillId="0" borderId="45" xfId="7" applyFont="1" applyBorder="1" applyAlignment="1">
      <alignment horizontal="center"/>
    </xf>
    <xf numFmtId="9" fontId="61" fillId="0" borderId="0" xfId="7" applyFont="1" applyAlignment="1">
      <alignment horizontal="center"/>
    </xf>
    <xf numFmtId="0" fontId="27" fillId="0" borderId="0" xfId="5233" applyFont="1" applyFill="1"/>
    <xf numFmtId="0" fontId="0" fillId="0" borderId="0" xfId="5229" applyFont="1" applyFill="1" applyBorder="1"/>
    <xf numFmtId="0" fontId="157" fillId="0" borderId="0" xfId="5229" applyFont="1" applyFill="1" applyBorder="1"/>
    <xf numFmtId="3" fontId="0" fillId="0" borderId="113" xfId="5229" applyNumberFormat="1" applyFont="1" applyFill="1" applyBorder="1" applyAlignment="1">
      <alignment horizontal="left" vertical="center"/>
    </xf>
    <xf numFmtId="3" fontId="0" fillId="0" borderId="0" xfId="0" applyNumberFormat="1" applyFont="1" applyAlignment="1">
      <alignment horizontal="center"/>
    </xf>
    <xf numFmtId="41" fontId="0" fillId="87" borderId="0" xfId="5229" applyNumberFormat="1" applyFont="1" applyFill="1" applyBorder="1" applyAlignment="1">
      <alignment horizontal="right"/>
    </xf>
    <xf numFmtId="3" fontId="0" fillId="0" borderId="0" xfId="5229" applyNumberFormat="1" applyFont="1" applyFill="1" applyBorder="1" applyAlignment="1">
      <alignment horizontal="left" vertical="center" wrapText="1"/>
    </xf>
    <xf numFmtId="9" fontId="0" fillId="0" borderId="0" xfId="5231" applyFont="1" applyFill="1" applyBorder="1" applyAlignment="1">
      <alignment horizontal="center"/>
    </xf>
    <xf numFmtId="0" fontId="0" fillId="87" borderId="0" xfId="5229" applyFont="1" applyFill="1" applyBorder="1" applyAlignment="1">
      <alignment horizontal="right"/>
    </xf>
    <xf numFmtId="9" fontId="0" fillId="0" borderId="36" xfId="5231" applyFont="1" applyFill="1" applyBorder="1" applyAlignment="1">
      <alignment horizontal="center" vertical="center" wrapText="1"/>
    </xf>
    <xf numFmtId="170" fontId="0" fillId="0" borderId="0" xfId="5229" applyNumberFormat="1" applyFont="1" applyFill="1" applyBorder="1" applyAlignment="1">
      <alignment horizontal="center" vertical="center" wrapText="1"/>
    </xf>
    <xf numFmtId="0" fontId="0" fillId="0" borderId="0" xfId="5229" applyFont="1" applyFill="1" applyBorder="1" applyAlignment="1">
      <alignment horizontal="left"/>
    </xf>
    <xf numFmtId="3" fontId="0" fillId="0" borderId="0" xfId="5229" applyNumberFormat="1" applyFont="1" applyFill="1" applyBorder="1" applyAlignment="1">
      <alignment horizontal="right"/>
    </xf>
    <xf numFmtId="0" fontId="0" fillId="0" borderId="57" xfId="5229" applyFont="1" applyFill="1" applyBorder="1" applyAlignment="1">
      <alignment horizontal="left"/>
    </xf>
    <xf numFmtId="3" fontId="0" fillId="0" borderId="0" xfId="5229" applyNumberFormat="1" applyFont="1" applyFill="1" applyBorder="1"/>
    <xf numFmtId="0" fontId="0" fillId="0" borderId="0" xfId="5229" applyFont="1" applyFill="1" applyBorder="1" applyAlignment="1">
      <alignment horizontal="right"/>
    </xf>
    <xf numFmtId="0" fontId="0" fillId="0" borderId="122" xfId="5229" applyFont="1" applyFill="1" applyBorder="1" applyAlignment="1">
      <alignment horizontal="left"/>
    </xf>
    <xf numFmtId="3" fontId="0" fillId="0" borderId="122" xfId="5229" applyNumberFormat="1" applyFont="1" applyFill="1" applyBorder="1" applyAlignment="1">
      <alignment horizontal="center" vertical="center" wrapText="1"/>
    </xf>
    <xf numFmtId="9" fontId="158" fillId="0" borderId="125" xfId="5233" applyNumberFormat="1" applyFont="1" applyBorder="1"/>
    <xf numFmtId="0" fontId="0" fillId="89" borderId="0" xfId="5229" applyFont="1" applyFill="1" applyBorder="1" applyAlignment="1">
      <alignment horizontal="right"/>
    </xf>
    <xf numFmtId="0" fontId="0" fillId="89" borderId="0" xfId="5229" applyFont="1" applyFill="1" applyBorder="1"/>
    <xf numFmtId="0" fontId="0" fillId="0" borderId="0" xfId="5233" applyFont="1" applyAlignment="1">
      <alignment horizontal="center"/>
    </xf>
    <xf numFmtId="0" fontId="0" fillId="0" borderId="0" xfId="5233" applyFont="1" applyAlignment="1">
      <alignment horizontal="right"/>
    </xf>
    <xf numFmtId="166" fontId="0" fillId="0" borderId="0" xfId="7" applyNumberFormat="1" applyFont="1" applyBorder="1" applyAlignment="1">
      <alignment horizontal="center" vertical="center" wrapText="1"/>
    </xf>
    <xf numFmtId="166" fontId="0" fillId="0" borderId="0" xfId="7" applyNumberFormat="1" applyFont="1" applyBorder="1" applyAlignment="1">
      <alignment horizontal="center" wrapText="1"/>
    </xf>
    <xf numFmtId="166" fontId="0" fillId="0" borderId="0" xfId="5233" applyNumberFormat="1" applyFont="1" applyAlignment="1">
      <alignment horizontal="center"/>
    </xf>
    <xf numFmtId="166" fontId="0" fillId="0" borderId="0" xfId="7" applyNumberFormat="1" applyFont="1" applyFill="1" applyBorder="1" applyAlignment="1">
      <alignment horizontal="center"/>
    </xf>
    <xf numFmtId="0" fontId="0" fillId="0" borderId="69" xfId="5229" applyFont="1" applyFill="1" applyBorder="1" applyAlignment="1">
      <alignment horizontal="left"/>
    </xf>
    <xf numFmtId="166" fontId="0" fillId="0" borderId="123" xfId="5233" applyNumberFormat="1" applyFont="1" applyBorder="1" applyAlignment="1">
      <alignment horizontal="center" vertical="center" wrapText="1"/>
    </xf>
    <xf numFmtId="166" fontId="0" fillId="0" borderId="123" xfId="7" applyNumberFormat="1" applyFont="1" applyBorder="1" applyAlignment="1">
      <alignment horizontal="center" vertical="center" wrapText="1"/>
    </xf>
    <xf numFmtId="166" fontId="0" fillId="0" borderId="123" xfId="7" applyNumberFormat="1" applyFont="1" applyFill="1" applyBorder="1" applyAlignment="1">
      <alignment horizontal="center"/>
    </xf>
    <xf numFmtId="0" fontId="0" fillId="0" borderId="0" xfId="0" applyFont="1" applyFill="1" applyBorder="1"/>
    <xf numFmtId="3" fontId="0" fillId="0" borderId="0" xfId="7" applyNumberFormat="1" applyFont="1" applyBorder="1" applyAlignment="1">
      <alignment horizontal="center" vertical="center" wrapText="1"/>
    </xf>
    <xf numFmtId="3" fontId="0" fillId="0" borderId="0" xfId="7" applyNumberFormat="1" applyFont="1" applyBorder="1" applyAlignment="1">
      <alignment horizontal="center" wrapText="1"/>
    </xf>
    <xf numFmtId="3" fontId="0" fillId="0" borderId="0" xfId="5233" applyNumberFormat="1" applyFont="1" applyAlignment="1">
      <alignment horizontal="center"/>
    </xf>
    <xf numFmtId="3" fontId="0" fillId="0" borderId="0" xfId="7" applyNumberFormat="1" applyFont="1" applyFill="1" applyBorder="1" applyAlignment="1">
      <alignment horizontal="center"/>
    </xf>
    <xf numFmtId="3" fontId="0" fillId="0" borderId="123" xfId="5233" applyNumberFormat="1" applyFont="1" applyBorder="1" applyAlignment="1">
      <alignment horizontal="center" vertical="center" wrapText="1"/>
    </xf>
    <xf numFmtId="3" fontId="0" fillId="0" borderId="123" xfId="7" applyNumberFormat="1" applyFont="1" applyBorder="1" applyAlignment="1">
      <alignment horizontal="center" vertical="center" wrapText="1"/>
    </xf>
    <xf numFmtId="3" fontId="0" fillId="0" borderId="123" xfId="7" applyNumberFormat="1" applyFont="1" applyFill="1" applyBorder="1" applyAlignment="1">
      <alignment horizontal="center"/>
    </xf>
    <xf numFmtId="0" fontId="0" fillId="0" borderId="0" xfId="5229" applyFont="1" applyFill="1" applyBorder="1" applyAlignment="1">
      <alignment vertical="center"/>
    </xf>
    <xf numFmtId="3" fontId="0" fillId="0" borderId="0" xfId="5229" applyNumberFormat="1" applyFont="1" applyFill="1" applyBorder="1" applyAlignment="1">
      <alignment horizontal="center" vertical="center"/>
    </xf>
    <xf numFmtId="9" fontId="0" fillId="0" borderId="0" xfId="5231" applyFont="1" applyFill="1" applyBorder="1" applyAlignment="1">
      <alignment horizontal="center" vertical="center"/>
    </xf>
    <xf numFmtId="166" fontId="0" fillId="0" borderId="0" xfId="5231" applyNumberFormat="1" applyFont="1" applyFill="1" applyBorder="1"/>
    <xf numFmtId="166" fontId="0" fillId="0" borderId="0" xfId="5229" applyNumberFormat="1" applyFont="1" applyFill="1" applyBorder="1"/>
    <xf numFmtId="0" fontId="0" fillId="0" borderId="0" xfId="0" applyFont="1"/>
    <xf numFmtId="165" fontId="0" fillId="87" borderId="0" xfId="5232" applyNumberFormat="1" applyFont="1" applyFill="1" applyBorder="1" applyAlignment="1">
      <alignment horizontal="right"/>
    </xf>
    <xf numFmtId="164" fontId="0" fillId="87" borderId="0" xfId="5229" applyNumberFormat="1" applyFont="1" applyFill="1" applyBorder="1" applyAlignment="1">
      <alignment horizontal="right"/>
    </xf>
    <xf numFmtId="164" fontId="0" fillId="87" borderId="0" xfId="5230" applyNumberFormat="1" applyFont="1" applyFill="1" applyBorder="1" applyAlignment="1">
      <alignment horizontal="right"/>
    </xf>
    <xf numFmtId="4" fontId="0" fillId="0" borderId="0" xfId="5229" applyNumberFormat="1" applyFont="1" applyFill="1" applyBorder="1"/>
    <xf numFmtId="10" fontId="0" fillId="0" borderId="0" xfId="5231" applyNumberFormat="1" applyFont="1" applyFill="1" applyBorder="1"/>
    <xf numFmtId="176" fontId="0" fillId="0" borderId="0" xfId="5229" applyNumberFormat="1" applyFont="1" applyFill="1" applyBorder="1" applyAlignment="1">
      <alignment horizontal="right"/>
    </xf>
    <xf numFmtId="0" fontId="0" fillId="0" borderId="0" xfId="5229" applyFont="1" applyFill="1" applyBorder="1" applyAlignment="1">
      <alignment vertical="center" wrapText="1"/>
    </xf>
    <xf numFmtId="3" fontId="0" fillId="0" borderId="0" xfId="5231" applyNumberFormat="1" applyFont="1" applyFill="1" applyBorder="1" applyAlignment="1">
      <alignment horizontal="right" vertical="center"/>
    </xf>
    <xf numFmtId="0" fontId="0" fillId="0" borderId="0" xfId="5229" applyFont="1" applyFill="1" applyBorder="1" applyAlignment="1">
      <alignment horizontal="center"/>
    </xf>
    <xf numFmtId="0" fontId="0" fillId="0" borderId="0" xfId="5229" applyFont="1" applyFill="1" applyBorder="1" applyAlignment="1">
      <alignment horizontal="left" wrapText="1"/>
    </xf>
    <xf numFmtId="176" fontId="0" fillId="0" borderId="0" xfId="5229" applyNumberFormat="1" applyFont="1" applyFill="1" applyBorder="1" applyAlignment="1">
      <alignment horizontal="center"/>
    </xf>
    <xf numFmtId="0" fontId="0" fillId="0" borderId="0" xfId="5233" applyFont="1" applyFill="1" applyBorder="1" applyAlignment="1">
      <alignment horizontal="center"/>
    </xf>
    <xf numFmtId="0" fontId="0" fillId="0" borderId="0" xfId="5233" applyFont="1" applyFill="1" applyBorder="1" applyAlignment="1">
      <alignment horizontal="right"/>
    </xf>
    <xf numFmtId="166" fontId="0" fillId="0" borderId="0" xfId="7" applyNumberFormat="1" applyFont="1" applyFill="1" applyBorder="1" applyAlignment="1">
      <alignment horizontal="center" vertical="center" wrapText="1"/>
    </xf>
    <xf numFmtId="0" fontId="0" fillId="0" borderId="0" xfId="5233" applyFont="1" applyFill="1" applyBorder="1" applyAlignment="1">
      <alignment horizontal="right" vertical="top"/>
    </xf>
    <xf numFmtId="0" fontId="0" fillId="90" borderId="0" xfId="5229" applyFont="1" applyFill="1" applyBorder="1" applyAlignment="1">
      <alignment horizontal="right"/>
    </xf>
    <xf numFmtId="9" fontId="0" fillId="0" borderId="0" xfId="5229" applyNumberFormat="1" applyFont="1" applyFill="1" applyBorder="1" applyAlignment="1">
      <alignment horizontal="center"/>
    </xf>
    <xf numFmtId="9" fontId="0" fillId="0" borderId="0" xfId="7" applyFont="1" applyFill="1" applyBorder="1" applyAlignment="1">
      <alignment horizontal="center"/>
    </xf>
    <xf numFmtId="0" fontId="0" fillId="91" borderId="0" xfId="5229" applyFont="1" applyFill="1" applyBorder="1" applyAlignment="1">
      <alignment horizontal="right"/>
    </xf>
    <xf numFmtId="0" fontId="0" fillId="91" borderId="0" xfId="5229" applyFont="1" applyFill="1" applyBorder="1"/>
    <xf numFmtId="0" fontId="0" fillId="92" borderId="0" xfId="5229" applyFont="1" applyFill="1" applyBorder="1"/>
    <xf numFmtId="0" fontId="159" fillId="0" borderId="0" xfId="5229" applyFont="1" applyFill="1" applyBorder="1" applyAlignment="1">
      <alignment vertical="center"/>
    </xf>
    <xf numFmtId="0" fontId="0" fillId="0" borderId="0" xfId="5229" applyFont="1" applyFill="1" applyBorder="1" applyAlignment="1">
      <alignment horizontal="center" vertical="center"/>
    </xf>
    <xf numFmtId="0" fontId="0" fillId="0" borderId="0" xfId="5229" applyFont="1" applyFill="1" applyBorder="1" applyAlignment="1">
      <alignment horizontal="left" vertical="center" wrapText="1"/>
    </xf>
    <xf numFmtId="9" fontId="0" fillId="0" borderId="0" xfId="5229" applyNumberFormat="1" applyFont="1" applyFill="1" applyBorder="1" applyAlignment="1">
      <alignment horizontal="center" vertical="center"/>
    </xf>
    <xf numFmtId="0" fontId="0" fillId="92" borderId="0" xfId="5229" applyFont="1" applyFill="1" applyBorder="1" applyAlignment="1">
      <alignment horizontal="right"/>
    </xf>
    <xf numFmtId="0" fontId="0" fillId="0" borderId="0" xfId="5229" applyFont="1" applyFill="1" applyBorder="1" applyAlignment="1">
      <alignment horizontal="left" indent="2"/>
    </xf>
    <xf numFmtId="9" fontId="0" fillId="0" borderId="0" xfId="5231" applyNumberFormat="1" applyFont="1" applyFill="1" applyBorder="1" applyAlignment="1">
      <alignment horizontal="center"/>
    </xf>
    <xf numFmtId="0" fontId="0" fillId="92" borderId="0" xfId="5229" applyFont="1" applyFill="1" applyBorder="1" applyAlignment="1">
      <alignment horizontal="left"/>
    </xf>
    <xf numFmtId="0" fontId="0" fillId="0" borderId="0" xfId="5229" applyFont="1" applyFill="1" applyBorder="1" applyAlignment="1">
      <alignment horizontal="left" vertical="center" indent="2"/>
    </xf>
    <xf numFmtId="0" fontId="0" fillId="0" borderId="0" xfId="5229" applyFont="1" applyFill="1" applyBorder="1" applyAlignment="1">
      <alignment wrapText="1"/>
    </xf>
    <xf numFmtId="0" fontId="0" fillId="91" borderId="0" xfId="5229" applyFont="1" applyFill="1" applyBorder="1" applyAlignment="1">
      <alignment horizontal="left"/>
    </xf>
    <xf numFmtId="0" fontId="0" fillId="90" borderId="0" xfId="5229" applyFont="1" applyFill="1" applyBorder="1"/>
    <xf numFmtId="2" fontId="0" fillId="0" borderId="69" xfId="5229" applyNumberFormat="1" applyFont="1" applyFill="1" applyBorder="1" applyAlignment="1">
      <alignment horizontal="center"/>
    </xf>
    <xf numFmtId="0" fontId="0" fillId="0" borderId="0" xfId="5233" applyFont="1"/>
    <xf numFmtId="4" fontId="10" fillId="0" borderId="0" xfId="5229" applyNumberFormat="1" applyFont="1" applyFill="1" applyBorder="1" applyAlignment="1">
      <alignment horizontal="center" vertical="center" wrapText="1"/>
    </xf>
    <xf numFmtId="16" fontId="10" fillId="0" borderId="0" xfId="1952" applyNumberFormat="1" applyAlignment="1">
      <alignment horizontal="center"/>
    </xf>
    <xf numFmtId="0" fontId="10" fillId="0" borderId="57" xfId="0" applyFont="1" applyBorder="1" applyAlignment="1">
      <alignment vertical="center"/>
    </xf>
    <xf numFmtId="184" fontId="137" fillId="0" borderId="114" xfId="0" applyNumberFormat="1" applyFont="1" applyBorder="1" applyAlignment="1">
      <alignment vertical="top" wrapText="1" readingOrder="1"/>
    </xf>
    <xf numFmtId="184" fontId="137" fillId="0" borderId="0" xfId="0" applyNumberFormat="1" applyFont="1" applyAlignment="1">
      <alignment vertical="top" wrapText="1" readingOrder="1"/>
    </xf>
    <xf numFmtId="184" fontId="136" fillId="0" borderId="0" xfId="0" applyNumberFormat="1" applyFont="1"/>
    <xf numFmtId="184" fontId="136" fillId="0" borderId="57" xfId="0" applyNumberFormat="1" applyFont="1" applyBorder="1" applyAlignment="1">
      <alignment horizontal="right"/>
    </xf>
    <xf numFmtId="0" fontId="27" fillId="0" borderId="0" xfId="5233" applyFont="1"/>
    <xf numFmtId="0" fontId="11" fillId="0" borderId="126" xfId="0" applyFont="1" applyBorder="1" applyAlignment="1">
      <alignment horizontal="left" indent="1"/>
    </xf>
    <xf numFmtId="3" fontId="11" fillId="0" borderId="126" xfId="0" applyNumberFormat="1" applyFont="1" applyBorder="1" applyAlignment="1">
      <alignment horizontal="center" vertical="center"/>
    </xf>
    <xf numFmtId="9" fontId="11" fillId="0" borderId="126" xfId="7" applyFont="1" applyBorder="1" applyAlignment="1">
      <alignment horizontal="center" vertical="center"/>
    </xf>
    <xf numFmtId="0" fontId="11" fillId="0" borderId="126" xfId="0" applyFont="1" applyBorder="1" applyAlignment="1">
      <alignment horizontal="left" vertical="center"/>
    </xf>
    <xf numFmtId="164" fontId="11" fillId="0" borderId="126" xfId="0" applyNumberFormat="1" applyFont="1" applyBorder="1" applyAlignment="1">
      <alignment horizontal="center" vertical="center"/>
    </xf>
    <xf numFmtId="9" fontId="11" fillId="0" borderId="126" xfId="0" applyNumberFormat="1" applyFont="1" applyBorder="1" applyAlignment="1">
      <alignment horizontal="right" vertical="center"/>
    </xf>
    <xf numFmtId="39" fontId="11" fillId="0" borderId="126" xfId="0" applyNumberFormat="1" applyFont="1" applyBorder="1" applyAlignment="1">
      <alignment horizontal="right" vertical="center"/>
    </xf>
    <xf numFmtId="37" fontId="11" fillId="0" borderId="126" xfId="1" applyNumberFormat="1" applyFont="1" applyBorder="1" applyAlignment="1">
      <alignment horizontal="center" vertical="center"/>
    </xf>
    <xf numFmtId="39" fontId="11" fillId="0" borderId="126" xfId="1" applyNumberFormat="1" applyFont="1" applyBorder="1" applyAlignment="1">
      <alignment horizontal="center" vertical="center"/>
    </xf>
    <xf numFmtId="166" fontId="11" fillId="0" borderId="126" xfId="0" applyNumberFormat="1" applyFont="1" applyBorder="1" applyAlignment="1">
      <alignment horizontal="center" vertical="center"/>
    </xf>
    <xf numFmtId="4" fontId="11" fillId="0" borderId="126" xfId="0" applyNumberFormat="1" applyFont="1" applyBorder="1" applyAlignment="1">
      <alignment horizontal="center" vertical="center"/>
    </xf>
    <xf numFmtId="9" fontId="11" fillId="0" borderId="126" xfId="0" applyNumberFormat="1" applyFont="1" applyBorder="1" applyAlignment="1">
      <alignment horizontal="center" vertical="center"/>
    </xf>
    <xf numFmtId="3" fontId="11" fillId="0" borderId="126" xfId="0" applyNumberFormat="1" applyFont="1" applyBorder="1" applyAlignment="1">
      <alignment horizontal="center"/>
    </xf>
    <xf numFmtId="3" fontId="11" fillId="0" borderId="126" xfId="0" applyNumberFormat="1" applyFont="1" applyBorder="1" applyAlignment="1">
      <alignment vertical="center"/>
    </xf>
    <xf numFmtId="9" fontId="11" fillId="0" borderId="126" xfId="0" applyNumberFormat="1" applyFont="1" applyBorder="1" applyAlignment="1">
      <alignment vertical="center"/>
    </xf>
    <xf numFmtId="2" fontId="11" fillId="0" borderId="126" xfId="0" applyNumberFormat="1" applyFont="1" applyBorder="1" applyAlignment="1">
      <alignment horizontal="center"/>
    </xf>
    <xf numFmtId="9" fontId="11" fillId="0" borderId="126" xfId="7" applyNumberFormat="1" applyFont="1" applyBorder="1" applyAlignment="1">
      <alignment horizontal="center"/>
    </xf>
    <xf numFmtId="0" fontId="11" fillId="0" borderId="126" xfId="0" applyFont="1" applyBorder="1" applyAlignment="1">
      <alignment horizontal="left" vertical="center" indent="1"/>
    </xf>
    <xf numFmtId="9" fontId="11" fillId="0" borderId="126" xfId="0" applyNumberFormat="1" applyFont="1" applyBorder="1" applyAlignment="1">
      <alignment horizontal="center"/>
    </xf>
    <xf numFmtId="0" fontId="11" fillId="0" borderId="128" xfId="0" applyFont="1" applyBorder="1" applyAlignment="1">
      <alignment horizontal="left"/>
    </xf>
    <xf numFmtId="9" fontId="10" fillId="0" borderId="128" xfId="0" applyNumberFormat="1" applyFont="1" applyBorder="1" applyAlignment="1">
      <alignment horizontal="center"/>
    </xf>
    <xf numFmtId="9" fontId="0" fillId="0" borderId="128" xfId="0" applyNumberFormat="1" applyBorder="1" applyAlignment="1">
      <alignment horizontal="center"/>
    </xf>
    <xf numFmtId="0" fontId="11" fillId="0" borderId="127" xfId="0" applyFont="1" applyBorder="1"/>
    <xf numFmtId="0" fontId="10" fillId="0" borderId="127" xfId="0" applyFont="1" applyBorder="1" applyAlignment="1">
      <alignment horizontal="center"/>
    </xf>
    <xf numFmtId="9" fontId="10" fillId="0" borderId="127" xfId="0" applyNumberFormat="1" applyFont="1" applyBorder="1" applyAlignment="1">
      <alignment horizontal="center"/>
    </xf>
    <xf numFmtId="9" fontId="0" fillId="0" borderId="127" xfId="0" applyNumberFormat="1" applyBorder="1" applyAlignment="1">
      <alignment horizontal="center"/>
    </xf>
    <xf numFmtId="166" fontId="11" fillId="0" borderId="126" xfId="7" applyNumberFormat="1" applyFont="1" applyBorder="1" applyAlignment="1">
      <alignment horizontal="center"/>
    </xf>
    <xf numFmtId="44" fontId="11" fillId="0" borderId="126" xfId="0" applyNumberFormat="1" applyFont="1" applyBorder="1" applyAlignment="1">
      <alignment horizontal="center"/>
    </xf>
    <xf numFmtId="3" fontId="11" fillId="0" borderId="128" xfId="7" applyNumberFormat="1" applyFont="1" applyBorder="1" applyAlignment="1">
      <alignment horizontal="left"/>
    </xf>
    <xf numFmtId="3" fontId="10" fillId="0" borderId="128" xfId="7" applyNumberFormat="1" applyBorder="1" applyAlignment="1">
      <alignment horizontal="center"/>
    </xf>
    <xf numFmtId="3" fontId="11" fillId="0" borderId="126" xfId="7" applyNumberFormat="1" applyFont="1" applyBorder="1" applyAlignment="1">
      <alignment horizontal="left"/>
    </xf>
    <xf numFmtId="3" fontId="11" fillId="0" borderId="126" xfId="7" applyNumberFormat="1" applyFont="1" applyBorder="1" applyAlignment="1">
      <alignment horizontal="center"/>
    </xf>
    <xf numFmtId="4" fontId="10" fillId="0" borderId="128" xfId="7" applyNumberFormat="1" applyBorder="1" applyAlignment="1">
      <alignment horizontal="center"/>
    </xf>
    <xf numFmtId="4" fontId="11" fillId="0" borderId="126" xfId="7" applyNumberFormat="1" applyFont="1" applyBorder="1" applyAlignment="1">
      <alignment horizontal="center"/>
    </xf>
    <xf numFmtId="168" fontId="11" fillId="0" borderId="126" xfId="7" applyNumberFormat="1" applyFont="1" applyBorder="1" applyAlignment="1">
      <alignment horizontal="center"/>
    </xf>
    <xf numFmtId="0" fontId="11" fillId="0" borderId="0" xfId="0" applyFont="1" applyAlignment="1">
      <alignment horizontal="center"/>
    </xf>
    <xf numFmtId="43" fontId="106" fillId="0" borderId="0" xfId="0" applyNumberFormat="1" applyFont="1" applyAlignment="1"/>
    <xf numFmtId="0" fontId="0" fillId="0" borderId="0" xfId="0" applyAlignment="1">
      <alignment horizontal="center" vertical="center" wrapText="1"/>
    </xf>
    <xf numFmtId="0" fontId="0" fillId="0" borderId="0" xfId="0" applyAlignment="1">
      <alignment vertical="center"/>
    </xf>
    <xf numFmtId="3" fontId="10" fillId="0" borderId="0" xfId="0" applyNumberFormat="1" applyFont="1" applyFill="1" applyAlignment="1">
      <alignment horizontal="center"/>
    </xf>
    <xf numFmtId="0" fontId="108" fillId="0" borderId="0" xfId="1" applyNumberFormat="1" applyFont="1" applyFill="1" applyBorder="1" applyAlignment="1">
      <alignment wrapText="1"/>
    </xf>
    <xf numFmtId="0" fontId="114" fillId="0" borderId="0" xfId="1" applyNumberFormat="1" applyFont="1" applyFill="1" applyBorder="1" applyAlignment="1">
      <alignment horizontal="right" vertical="center" wrapText="1"/>
    </xf>
    <xf numFmtId="0" fontId="11" fillId="0" borderId="0" xfId="0" applyFont="1" applyFill="1" applyBorder="1" applyAlignment="1">
      <alignment horizontal="left" wrapText="1"/>
    </xf>
    <xf numFmtId="2" fontId="11" fillId="0" borderId="0" xfId="0" applyNumberFormat="1" applyFont="1" applyFill="1" applyBorder="1" applyAlignment="1">
      <alignment horizontal="center"/>
    </xf>
    <xf numFmtId="39" fontId="11" fillId="0" borderId="0" xfId="1" applyNumberFormat="1" applyFont="1" applyFill="1" applyBorder="1" applyAlignment="1">
      <alignment horizontal="center"/>
    </xf>
    <xf numFmtId="4" fontId="11" fillId="0" borderId="0" xfId="1" applyNumberFormat="1" applyFont="1" applyFill="1" applyBorder="1" applyAlignment="1">
      <alignment horizontal="center"/>
    </xf>
    <xf numFmtId="3" fontId="11" fillId="0" borderId="0" xfId="1" applyNumberFormat="1" applyFont="1" applyFill="1" applyBorder="1" applyAlignment="1">
      <alignment horizontal="center"/>
    </xf>
    <xf numFmtId="0" fontId="10" fillId="0" borderId="0" xfId="0" applyFont="1" applyFill="1" applyBorder="1" applyAlignment="1">
      <alignment horizontal="right"/>
    </xf>
    <xf numFmtId="2" fontId="10" fillId="0" borderId="0" xfId="0" applyNumberFormat="1" applyFont="1" applyFill="1" applyBorder="1" applyAlignment="1">
      <alignment horizontal="center"/>
    </xf>
    <xf numFmtId="39" fontId="10" fillId="0" borderId="0" xfId="1" applyNumberFormat="1" applyFill="1" applyBorder="1" applyAlignment="1">
      <alignment horizontal="center"/>
    </xf>
    <xf numFmtId="41" fontId="10" fillId="0" borderId="0" xfId="1" applyNumberFormat="1" applyFill="1" applyBorder="1" applyAlignment="1">
      <alignment horizontal="center"/>
    </xf>
    <xf numFmtId="3" fontId="10" fillId="0" borderId="0" xfId="1" applyNumberFormat="1" applyFill="1" applyBorder="1" applyAlignment="1">
      <alignment horizontal="center"/>
    </xf>
    <xf numFmtId="3" fontId="10" fillId="0" borderId="0" xfId="0" applyNumberFormat="1" applyFont="1" applyFill="1" applyBorder="1" applyAlignment="1">
      <alignment horizontal="center"/>
    </xf>
    <xf numFmtId="2" fontId="11" fillId="0" borderId="0" xfId="0" applyNumberFormat="1" applyFont="1" applyFill="1" applyBorder="1" applyAlignment="1">
      <alignment horizontal="left" wrapText="1"/>
    </xf>
    <xf numFmtId="41" fontId="11" fillId="0" borderId="0" xfId="1" applyNumberFormat="1" applyFont="1" applyFill="1" applyBorder="1" applyAlignment="1">
      <alignment horizontal="center"/>
    </xf>
    <xf numFmtId="0" fontId="14" fillId="0" borderId="0" xfId="0" applyFont="1" applyFill="1" applyBorder="1"/>
    <xf numFmtId="0" fontId="10" fillId="0" borderId="0" xfId="0" applyFont="1" applyFill="1" applyBorder="1" applyAlignment="1">
      <alignment horizontal="center" vertical="center"/>
    </xf>
    <xf numFmtId="41" fontId="10" fillId="0" borderId="0" xfId="1" applyNumberFormat="1" applyFill="1" applyBorder="1" applyAlignment="1">
      <alignment horizontal="center" vertical="center"/>
    </xf>
    <xf numFmtId="175" fontId="10" fillId="0" borderId="0" xfId="1" applyNumberFormat="1" applyFill="1" applyBorder="1" applyAlignment="1">
      <alignment horizontal="center" vertical="center"/>
    </xf>
    <xf numFmtId="0" fontId="10" fillId="0" borderId="0" xfId="0" applyFont="1" applyFill="1" applyBorder="1" applyAlignment="1">
      <alignment horizontal="center"/>
    </xf>
    <xf numFmtId="0" fontId="11" fillId="0" borderId="0" xfId="0" applyFont="1" applyFill="1" applyBorder="1" applyAlignment="1">
      <alignment horizontal="center"/>
    </xf>
    <xf numFmtId="165" fontId="11" fillId="0" borderId="0" xfId="2" applyNumberFormat="1" applyFont="1" applyFill="1" applyBorder="1" applyAlignment="1">
      <alignment horizontal="right"/>
    </xf>
    <xf numFmtId="0" fontId="27" fillId="0" borderId="0" xfId="0" applyFont="1" applyFill="1" applyBorder="1"/>
    <xf numFmtId="0" fontId="0" fillId="0" borderId="0" xfId="0" applyFill="1" applyBorder="1" applyAlignment="1">
      <alignment horizontal="right"/>
    </xf>
    <xf numFmtId="0" fontId="108" fillId="0" borderId="0" xfId="0" applyFont="1" applyFill="1" applyBorder="1" applyAlignment="1">
      <alignment horizontal="left" wrapText="1"/>
    </xf>
    <xf numFmtId="0" fontId="117" fillId="0" borderId="0" xfId="0" applyFont="1" applyFill="1" applyBorder="1"/>
    <xf numFmtId="3" fontId="11" fillId="0" borderId="0" xfId="0" applyNumberFormat="1" applyFont="1" applyFill="1" applyBorder="1" applyAlignment="1">
      <alignment horizontal="left" vertical="center"/>
    </xf>
    <xf numFmtId="3" fontId="11" fillId="0" borderId="0" xfId="0" applyNumberFormat="1" applyFont="1" applyFill="1" applyBorder="1" applyAlignment="1">
      <alignment horizontal="center" vertical="center"/>
    </xf>
    <xf numFmtId="3" fontId="11" fillId="0" borderId="0" xfId="1" applyNumberFormat="1" applyFont="1" applyFill="1" applyBorder="1" applyAlignment="1">
      <alignment horizontal="center" vertical="center"/>
    </xf>
    <xf numFmtId="0" fontId="11" fillId="0" borderId="0" xfId="0" applyFont="1" applyFill="1" applyBorder="1" applyAlignment="1">
      <alignment horizontal="right"/>
    </xf>
    <xf numFmtId="0" fontId="11" fillId="0" borderId="0" xfId="1" applyNumberFormat="1" applyFont="1" applyFill="1" applyBorder="1" applyAlignment="1">
      <alignment horizontal="right"/>
    </xf>
    <xf numFmtId="0" fontId="0" fillId="0" borderId="0" xfId="0" applyFill="1" applyBorder="1" applyAlignment="1">
      <alignment horizontal="center"/>
    </xf>
    <xf numFmtId="165" fontId="12" fillId="0" borderId="0" xfId="2" applyNumberFormat="1" applyFont="1" applyFill="1" applyBorder="1" applyAlignment="1">
      <alignment horizontal="right"/>
    </xf>
    <xf numFmtId="164" fontId="13" fillId="0" borderId="0" xfId="1" applyNumberFormat="1" applyFont="1" applyFill="1" applyBorder="1" applyAlignment="1">
      <alignment horizontal="right"/>
    </xf>
    <xf numFmtId="41" fontId="10" fillId="0" borderId="0" xfId="1" applyNumberFormat="1" applyFont="1" applyAlignment="1">
      <alignment horizontal="center" vertical="center"/>
    </xf>
    <xf numFmtId="181" fontId="10" fillId="0" borderId="0" xfId="1" applyNumberFormat="1" applyFont="1" applyAlignment="1">
      <alignment horizontal="center" vertical="center"/>
    </xf>
    <xf numFmtId="181" fontId="10" fillId="0" borderId="0" xfId="1" applyNumberFormat="1" applyFont="1" applyFill="1" applyAlignment="1">
      <alignment horizontal="center" vertical="center"/>
    </xf>
    <xf numFmtId="9" fontId="10" fillId="0" borderId="0" xfId="1" applyNumberFormat="1" applyFont="1" applyFill="1" applyAlignment="1">
      <alignment horizontal="center" vertical="center"/>
    </xf>
    <xf numFmtId="182" fontId="10" fillId="0" borderId="0" xfId="1" applyNumberFormat="1" applyFont="1" applyFill="1" applyAlignment="1">
      <alignment horizontal="center" vertical="center"/>
    </xf>
    <xf numFmtId="9" fontId="10" fillId="0" borderId="0" xfId="1" applyNumberFormat="1" applyFont="1" applyAlignment="1">
      <alignment horizontal="center" vertical="center"/>
    </xf>
    <xf numFmtId="180" fontId="10" fillId="0" borderId="0" xfId="1" applyNumberFormat="1" applyFont="1" applyFill="1" applyAlignment="1">
      <alignment horizontal="center" vertical="center"/>
    </xf>
    <xf numFmtId="181" fontId="10" fillId="0" borderId="0" xfId="2" applyNumberFormat="1" applyFont="1" applyAlignment="1">
      <alignment horizontal="center" vertical="center"/>
    </xf>
    <xf numFmtId="181" fontId="10" fillId="0" borderId="0" xfId="2" applyNumberFormat="1" applyFont="1" applyFill="1" applyAlignment="1">
      <alignment horizontal="center" vertical="center"/>
    </xf>
    <xf numFmtId="180" fontId="10" fillId="0" borderId="0" xfId="2" applyNumberFormat="1" applyFont="1" applyFill="1" applyAlignment="1">
      <alignment horizontal="center" vertical="center"/>
    </xf>
    <xf numFmtId="41" fontId="10" fillId="0" borderId="0" xfId="2" applyNumberFormat="1" applyFont="1" applyAlignment="1">
      <alignment horizontal="center" vertical="center"/>
    </xf>
    <xf numFmtId="41" fontId="10" fillId="0" borderId="57" xfId="1" applyNumberFormat="1" applyFont="1" applyBorder="1" applyAlignment="1">
      <alignment horizontal="center" vertical="center"/>
    </xf>
    <xf numFmtId="181" fontId="10" fillId="0" borderId="57" xfId="1" applyNumberFormat="1" applyFont="1" applyBorder="1" applyAlignment="1">
      <alignment horizontal="center" vertical="center"/>
    </xf>
    <xf numFmtId="181" fontId="10" fillId="0" borderId="57" xfId="1" applyNumberFormat="1" applyFont="1" applyFill="1" applyBorder="1" applyAlignment="1">
      <alignment horizontal="center" vertical="center"/>
    </xf>
    <xf numFmtId="9" fontId="10" fillId="0" borderId="57" xfId="1" applyNumberFormat="1" applyFont="1" applyFill="1" applyBorder="1" applyAlignment="1">
      <alignment horizontal="center" vertical="center"/>
    </xf>
    <xf numFmtId="180" fontId="10" fillId="0" borderId="57" xfId="1" applyNumberFormat="1" applyFont="1" applyFill="1" applyBorder="1" applyAlignment="1">
      <alignment horizontal="center" vertical="center"/>
    </xf>
    <xf numFmtId="9" fontId="10" fillId="0" borderId="57" xfId="1" applyNumberFormat="1" applyFont="1" applyBorder="1" applyAlignment="1">
      <alignment horizontal="center" vertical="center"/>
    </xf>
    <xf numFmtId="182" fontId="10" fillId="0" borderId="0" xfId="0" applyNumberFormat="1" applyFont="1" applyFill="1" applyAlignment="1">
      <alignment horizontal="center" vertical="center"/>
    </xf>
    <xf numFmtId="182" fontId="10" fillId="0" borderId="57" xfId="0" applyNumberFormat="1" applyFont="1" applyFill="1" applyBorder="1" applyAlignment="1">
      <alignment horizontal="center" vertical="center"/>
    </xf>
    <xf numFmtId="182" fontId="10" fillId="0" borderId="0" xfId="2" applyNumberFormat="1" applyFont="1" applyAlignment="1">
      <alignment vertical="center"/>
    </xf>
    <xf numFmtId="182" fontId="10" fillId="0" borderId="0" xfId="2" applyNumberFormat="1" applyFont="1" applyFill="1" applyAlignment="1">
      <alignment vertical="center"/>
    </xf>
    <xf numFmtId="182" fontId="10" fillId="0" borderId="0" xfId="2" applyNumberFormat="1" applyFont="1" applyAlignment="1">
      <alignment horizontal="center" vertical="center"/>
    </xf>
    <xf numFmtId="182" fontId="10" fillId="0" borderId="0" xfId="2" applyNumberFormat="1" applyFont="1" applyFill="1" applyAlignment="1">
      <alignment horizontal="center" vertical="center"/>
    </xf>
    <xf numFmtId="182" fontId="10" fillId="0" borderId="0" xfId="2" applyNumberFormat="1" applyFont="1" applyBorder="1" applyAlignment="1">
      <alignment vertical="center"/>
    </xf>
    <xf numFmtId="182" fontId="10" fillId="0" borderId="0" xfId="2" applyNumberFormat="1" applyFont="1" applyFill="1" applyBorder="1" applyAlignment="1">
      <alignment vertical="center"/>
    </xf>
    <xf numFmtId="9" fontId="10" fillId="0" borderId="0" xfId="1" applyNumberFormat="1" applyFont="1" applyBorder="1" applyAlignment="1">
      <alignment horizontal="center" vertical="center"/>
    </xf>
    <xf numFmtId="182" fontId="10" fillId="0" borderId="0" xfId="2" applyNumberFormat="1" applyFont="1" applyBorder="1" applyAlignment="1">
      <alignment horizontal="center" vertical="center"/>
    </xf>
    <xf numFmtId="182" fontId="10" fillId="0" borderId="0" xfId="2" applyNumberFormat="1" applyFont="1" applyFill="1" applyBorder="1" applyAlignment="1">
      <alignment horizontal="center" vertical="center"/>
    </xf>
    <xf numFmtId="182" fontId="10" fillId="0" borderId="0" xfId="0" applyNumberFormat="1" applyFont="1" applyFill="1" applyBorder="1" applyAlignment="1">
      <alignment vertical="center" wrapText="1"/>
    </xf>
    <xf numFmtId="41" fontId="10" fillId="0" borderId="0" xfId="7" applyNumberFormat="1" applyFont="1" applyAlignment="1">
      <alignment horizontal="center" vertical="center"/>
    </xf>
    <xf numFmtId="9" fontId="10" fillId="0" borderId="0" xfId="7" applyFont="1" applyAlignment="1">
      <alignment vertical="center"/>
    </xf>
    <xf numFmtId="41" fontId="10" fillId="0" borderId="0" xfId="7" applyNumberFormat="1" applyFont="1" applyAlignment="1">
      <alignment vertical="center"/>
    </xf>
    <xf numFmtId="9" fontId="10" fillId="0" borderId="47" xfId="7" applyFont="1" applyFill="1" applyBorder="1" applyAlignment="1">
      <alignment horizontal="center"/>
    </xf>
    <xf numFmtId="9" fontId="10" fillId="0" borderId="45" xfId="7" applyFont="1" applyFill="1" applyBorder="1" applyAlignment="1">
      <alignment horizontal="center"/>
    </xf>
    <xf numFmtId="9" fontId="10" fillId="0" borderId="46" xfId="7" applyFont="1" applyFill="1" applyBorder="1" applyAlignment="1">
      <alignment horizontal="center"/>
    </xf>
    <xf numFmtId="9" fontId="10" fillId="0" borderId="0" xfId="7" applyFont="1" applyFill="1" applyAlignment="1">
      <alignment horizontal="center"/>
    </xf>
    <xf numFmtId="0" fontId="160" fillId="3" borderId="0" xfId="5" applyFont="1" applyFill="1" applyAlignment="1">
      <alignment horizontal="center"/>
    </xf>
    <xf numFmtId="164" fontId="0" fillId="0" borderId="0" xfId="1" applyNumberFormat="1" applyFont="1"/>
    <xf numFmtId="164" fontId="0" fillId="0" borderId="0" xfId="7" applyNumberFormat="1" applyFont="1"/>
    <xf numFmtId="164" fontId="11" fillId="0" borderId="0" xfId="1" applyNumberFormat="1" applyFont="1"/>
    <xf numFmtId="9" fontId="12" fillId="0" borderId="0" xfId="7" applyFont="1" applyAlignment="1">
      <alignment horizontal="right"/>
    </xf>
    <xf numFmtId="43" fontId="11" fillId="0" borderId="0" xfId="1" applyFont="1"/>
    <xf numFmtId="9" fontId="10" fillId="0" borderId="0" xfId="7" applyAlignment="1">
      <alignment horizontal="left" vertical="center"/>
    </xf>
    <xf numFmtId="2" fontId="78" fillId="0" borderId="28" xfId="0" applyNumberFormat="1" applyFont="1" applyBorder="1" applyAlignment="1">
      <alignment horizontal="center" vertical="center"/>
    </xf>
    <xf numFmtId="2" fontId="78" fillId="0" borderId="73" xfId="0" applyNumberFormat="1" applyFont="1" applyBorder="1" applyAlignment="1">
      <alignment horizontal="center" vertical="center"/>
    </xf>
    <xf numFmtId="0" fontId="0" fillId="0" borderId="82" xfId="0" applyBorder="1"/>
    <xf numFmtId="44" fontId="78" fillId="0" borderId="82" xfId="2" applyFont="1" applyBorder="1" applyAlignment="1">
      <alignment horizontal="center" vertical="center"/>
    </xf>
    <xf numFmtId="8" fontId="78" fillId="0" borderId="82" xfId="2" applyNumberFormat="1" applyFont="1" applyBorder="1" applyAlignment="1">
      <alignment horizontal="center" vertical="center"/>
    </xf>
    <xf numFmtId="44" fontId="111" fillId="0" borderId="82" xfId="2" applyFont="1" applyBorder="1" applyAlignment="1">
      <alignment horizontal="center" vertical="center"/>
    </xf>
    <xf numFmtId="165" fontId="111" fillId="0" borderId="82" xfId="2" applyNumberFormat="1" applyFont="1" applyBorder="1" applyAlignment="1">
      <alignment horizontal="center" vertical="center"/>
    </xf>
    <xf numFmtId="0" fontId="0" fillId="4" borderId="82" xfId="0" applyFill="1" applyBorder="1" applyAlignment="1">
      <alignment horizontal="center"/>
    </xf>
    <xf numFmtId="10" fontId="0" fillId="4" borderId="82" xfId="7" applyNumberFormat="1" applyFont="1" applyFill="1" applyBorder="1" applyAlignment="1">
      <alignment horizontal="center"/>
    </xf>
    <xf numFmtId="0" fontId="61" fillId="0" borderId="0" xfId="362"/>
    <xf numFmtId="0" fontId="121" fillId="0" borderId="0" xfId="362" applyFont="1"/>
    <xf numFmtId="9" fontId="61" fillId="0" borderId="0" xfId="362" applyNumberFormat="1"/>
    <xf numFmtId="164" fontId="0" fillId="0" borderId="0" xfId="1448" applyNumberFormat="1" applyFont="1"/>
    <xf numFmtId="164" fontId="121" fillId="0" borderId="0" xfId="1448" applyNumberFormat="1" applyFont="1"/>
    <xf numFmtId="164" fontId="61" fillId="0" borderId="0" xfId="362" applyNumberFormat="1"/>
    <xf numFmtId="43" fontId="61" fillId="0" borderId="0" xfId="362" applyNumberFormat="1"/>
    <xf numFmtId="185" fontId="61" fillId="0" borderId="0" xfId="362" applyNumberFormat="1"/>
    <xf numFmtId="43" fontId="10" fillId="0" borderId="0" xfId="1" applyAlignment="1">
      <alignment horizontal="right"/>
    </xf>
    <xf numFmtId="3" fontId="10" fillId="0" borderId="0" xfId="755" applyNumberFormat="1"/>
    <xf numFmtId="43" fontId="10" fillId="0" borderId="0" xfId="755" applyNumberFormat="1"/>
    <xf numFmtId="3" fontId="10" fillId="0" borderId="0" xfId="1" applyNumberFormat="1" applyAlignment="1">
      <alignment horizontal="center"/>
    </xf>
    <xf numFmtId="0" fontId="0" fillId="0" borderId="0" xfId="0"/>
    <xf numFmtId="3" fontId="10" fillId="0" borderId="0" xfId="755" applyNumberFormat="1" applyFill="1" applyAlignment="1">
      <alignment horizontal="center"/>
    </xf>
    <xf numFmtId="9" fontId="10" fillId="0" borderId="47" xfId="7" applyFill="1" applyBorder="1" applyAlignment="1">
      <alignment horizontal="center"/>
    </xf>
    <xf numFmtId="9" fontId="10" fillId="0" borderId="45" xfId="7" applyFill="1" applyBorder="1" applyAlignment="1">
      <alignment horizontal="center"/>
    </xf>
    <xf numFmtId="9" fontId="10" fillId="0" borderId="46" xfId="7" applyFill="1" applyBorder="1" applyAlignment="1">
      <alignment horizontal="center"/>
    </xf>
    <xf numFmtId="9" fontId="10" fillId="0" borderId="0" xfId="7" applyFill="1" applyAlignment="1">
      <alignment horizontal="center"/>
    </xf>
    <xf numFmtId="0" fontId="23" fillId="0" borderId="0" xfId="0" applyFont="1" applyAlignment="1">
      <alignment horizontal="left" vertical="top" wrapText="1"/>
    </xf>
    <xf numFmtId="9" fontId="0" fillId="0" borderId="0" xfId="7" applyFont="1" applyFill="1" applyAlignment="1">
      <alignment horizontal="center" vertical="center"/>
    </xf>
    <xf numFmtId="170" fontId="0" fillId="0" borderId="0" xfId="0" applyNumberFormat="1" applyFill="1" applyAlignment="1">
      <alignment horizontal="center" vertical="center"/>
    </xf>
    <xf numFmtId="3" fontId="10" fillId="0" borderId="0" xfId="125" applyNumberFormat="1"/>
    <xf numFmtId="0" fontId="10" fillId="0" borderId="0" xfId="5364"/>
    <xf numFmtId="0" fontId="110" fillId="77" borderId="102" xfId="5364" applyFont="1" applyFill="1" applyBorder="1" applyAlignment="1">
      <alignment horizontal="center" vertical="center" wrapText="1"/>
    </xf>
    <xf numFmtId="3" fontId="130" fillId="0" borderId="0" xfId="5364" applyNumberFormat="1" applyFont="1" applyAlignment="1">
      <alignment horizontal="center"/>
    </xf>
    <xf numFmtId="3" fontId="130" fillId="0" borderId="0" xfId="5364" applyNumberFormat="1" applyFont="1" applyAlignment="1">
      <alignment horizontal="center" vertical="center" wrapText="1"/>
    </xf>
    <xf numFmtId="3" fontId="10" fillId="0" borderId="0" xfId="5364" applyNumberFormat="1" applyAlignment="1">
      <alignment horizontal="center"/>
    </xf>
    <xf numFmtId="3" fontId="11" fillId="0" borderId="70" xfId="5364" applyNumberFormat="1" applyFont="1" applyBorder="1" applyAlignment="1">
      <alignment horizontal="center" vertical="center" wrapText="1"/>
    </xf>
    <xf numFmtId="3" fontId="130" fillId="0" borderId="25" xfId="5364" applyNumberFormat="1" applyFont="1" applyBorder="1" applyAlignment="1">
      <alignment horizontal="center" vertical="center" wrapText="1"/>
    </xf>
    <xf numFmtId="3" fontId="11" fillId="0" borderId="39" xfId="5364" applyNumberFormat="1" applyFont="1" applyBorder="1" applyAlignment="1">
      <alignment horizontal="center" vertical="center" wrapText="1"/>
    </xf>
    <xf numFmtId="9" fontId="130" fillId="0" borderId="0" xfId="7" applyFont="1" applyAlignment="1">
      <alignment horizontal="center" vertical="center" wrapText="1"/>
    </xf>
    <xf numFmtId="9" fontId="11" fillId="0" borderId="25" xfId="7" applyFont="1" applyBorder="1" applyAlignment="1">
      <alignment horizontal="center" vertical="center" wrapText="1"/>
    </xf>
    <xf numFmtId="9" fontId="113" fillId="0" borderId="0" xfId="7" applyFont="1" applyAlignment="1">
      <alignment horizontal="right"/>
    </xf>
    <xf numFmtId="3" fontId="23" fillId="0" borderId="0" xfId="5364" applyNumberFormat="1" applyFont="1" applyAlignment="1">
      <alignment horizontal="center" vertical="center" wrapText="1"/>
    </xf>
    <xf numFmtId="3" fontId="10" fillId="0" borderId="0" xfId="5364" applyNumberFormat="1"/>
    <xf numFmtId="0" fontId="0" fillId="0" borderId="0" xfId="0"/>
    <xf numFmtId="0" fontId="0" fillId="0" borderId="0" xfId="0" applyAlignment="1">
      <alignment vertical="center"/>
    </xf>
    <xf numFmtId="9" fontId="10" fillId="0" borderId="0" xfId="7" applyFill="1" applyBorder="1" applyAlignment="1">
      <alignment horizontal="center" vertical="center" wrapText="1"/>
    </xf>
    <xf numFmtId="2" fontId="0" fillId="0" borderId="0" xfId="0" applyNumberFormat="1" applyAlignment="1">
      <alignment horizontal="right"/>
    </xf>
    <xf numFmtId="2" fontId="78" fillId="0" borderId="33" xfId="0" applyNumberFormat="1" applyFont="1" applyBorder="1" applyAlignment="1">
      <alignment horizontal="center" vertical="center"/>
    </xf>
    <xf numFmtId="0" fontId="108" fillId="0" borderId="0" xfId="1" applyNumberFormat="1" applyFont="1" applyBorder="1" applyAlignment="1">
      <alignment horizontal="center" wrapText="1"/>
    </xf>
    <xf numFmtId="44" fontId="111" fillId="0" borderId="82" xfId="2" applyFont="1" applyFill="1" applyBorder="1" applyAlignment="1">
      <alignment horizontal="center" vertical="center"/>
    </xf>
    <xf numFmtId="9" fontId="10" fillId="0" borderId="134" xfId="7" applyBorder="1" applyAlignment="1">
      <alignment horizontal="center" vertical="center" wrapText="1"/>
    </xf>
    <xf numFmtId="9" fontId="10" fillId="0" borderId="69" xfId="7" applyBorder="1" applyAlignment="1">
      <alignment horizontal="center" vertical="center" wrapText="1"/>
    </xf>
    <xf numFmtId="9" fontId="10" fillId="0" borderId="45" xfId="7" applyFont="1" applyBorder="1" applyAlignment="1">
      <alignment horizontal="center" vertical="center"/>
    </xf>
    <xf numFmtId="9" fontId="10" fillId="0" borderId="0" xfId="7" applyFont="1" applyAlignment="1">
      <alignment horizontal="center" vertical="center"/>
    </xf>
    <xf numFmtId="43" fontId="10" fillId="0" borderId="45" xfId="1" applyFont="1" applyBorder="1" applyAlignment="1">
      <alignment horizontal="center" vertical="center"/>
    </xf>
    <xf numFmtId="43" fontId="10" fillId="0" borderId="0" xfId="1" applyFont="1" applyAlignment="1">
      <alignment horizontal="center" vertical="center"/>
    </xf>
    <xf numFmtId="3" fontId="0" fillId="0" borderId="0" xfId="0" applyNumberFormat="1" applyFill="1" applyAlignment="1">
      <alignment horizontal="center"/>
    </xf>
    <xf numFmtId="9" fontId="0" fillId="0" borderId="0" xfId="7" applyFont="1" applyAlignment="1">
      <alignment vertical="center"/>
    </xf>
    <xf numFmtId="3" fontId="11" fillId="0" borderId="69" xfId="0" applyNumberFormat="1" applyFont="1" applyBorder="1" applyAlignment="1">
      <alignment horizontal="left" vertical="center" wrapText="1"/>
    </xf>
    <xf numFmtId="0" fontId="10" fillId="0" borderId="0" xfId="125" applyAlignment="1">
      <alignment vertical="center"/>
    </xf>
    <xf numFmtId="0" fontId="10" fillId="0" borderId="128" xfId="0" applyFont="1" applyBorder="1" applyAlignment="1">
      <alignment horizontal="center" vertical="center" wrapText="1"/>
    </xf>
    <xf numFmtId="9" fontId="10" fillId="0" borderId="128" xfId="0" applyNumberFormat="1" applyFont="1" applyBorder="1" applyAlignment="1">
      <alignment horizontal="right" vertical="center" wrapText="1"/>
    </xf>
    <xf numFmtId="9" fontId="10" fillId="0" borderId="128" xfId="0" applyNumberFormat="1" applyFont="1" applyFill="1" applyBorder="1" applyAlignment="1">
      <alignment horizontal="right" vertical="center" wrapText="1"/>
    </xf>
    <xf numFmtId="0" fontId="11" fillId="0" borderId="0" xfId="5364" applyFont="1"/>
    <xf numFmtId="0" fontId="11" fillId="0" borderId="0" xfId="0" applyFont="1"/>
    <xf numFmtId="43" fontId="11" fillId="0" borderId="0" xfId="0" applyNumberFormat="1" applyFont="1"/>
    <xf numFmtId="0" fontId="0" fillId="0" borderId="0" xfId="0"/>
    <xf numFmtId="0" fontId="0" fillId="76" borderId="0" xfId="0" applyFill="1"/>
    <xf numFmtId="0" fontId="23" fillId="0" borderId="0" xfId="0" applyFont="1"/>
    <xf numFmtId="0" fontId="11" fillId="0" borderId="0" xfId="0" applyFont="1" applyAlignment="1">
      <alignment horizontal="left"/>
    </xf>
    <xf numFmtId="0" fontId="11" fillId="0" borderId="0" xfId="0" applyFont="1" applyAlignment="1">
      <alignment horizontal="center"/>
    </xf>
    <xf numFmtId="0" fontId="110" fillId="77" borderId="1" xfId="125" applyFont="1" applyFill="1" applyBorder="1" applyAlignment="1">
      <alignment horizontal="center" vertical="center" wrapText="1"/>
    </xf>
    <xf numFmtId="0" fontId="110" fillId="77" borderId="26" xfId="125" applyFont="1" applyFill="1" applyBorder="1" applyAlignment="1">
      <alignment horizontal="center" wrapText="1"/>
    </xf>
    <xf numFmtId="3" fontId="10" fillId="0" borderId="25" xfId="5364" applyNumberFormat="1" applyBorder="1" applyAlignment="1">
      <alignment horizontal="center" vertical="center" wrapText="1"/>
    </xf>
    <xf numFmtId="0" fontId="110" fillId="77" borderId="0" xfId="5364" applyFont="1" applyFill="1" applyAlignment="1">
      <alignment horizontal="center" vertical="center" wrapText="1"/>
    </xf>
    <xf numFmtId="0" fontId="110" fillId="77" borderId="1" xfId="5364" applyFont="1" applyFill="1" applyBorder="1" applyAlignment="1">
      <alignment horizontal="center" vertical="center" wrapText="1"/>
    </xf>
    <xf numFmtId="0" fontId="110" fillId="77" borderId="26" xfId="5364" applyFont="1" applyFill="1" applyBorder="1" applyAlignment="1">
      <alignment horizontal="center" wrapText="1"/>
    </xf>
    <xf numFmtId="0" fontId="110" fillId="77" borderId="27" xfId="5364" applyFont="1" applyFill="1" applyBorder="1" applyAlignment="1">
      <alignment horizontal="center" wrapText="1"/>
    </xf>
    <xf numFmtId="3" fontId="11" fillId="0" borderId="30" xfId="0" applyNumberFormat="1"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25" xfId="0" applyNumberFormat="1" applyFont="1" applyBorder="1" applyAlignment="1">
      <alignment horizontal="center" vertical="center" wrapText="1"/>
    </xf>
    <xf numFmtId="0" fontId="110" fillId="77" borderId="0" xfId="0" applyFont="1" applyFill="1" applyAlignment="1">
      <alignment horizontal="center" vertical="center" wrapText="1"/>
    </xf>
    <xf numFmtId="0" fontId="110" fillId="77" borderId="25" xfId="0" applyFont="1" applyFill="1" applyBorder="1" applyAlignment="1">
      <alignment horizontal="center" vertical="center" wrapText="1"/>
    </xf>
    <xf numFmtId="3" fontId="10" fillId="0" borderId="25" xfId="0" applyNumberFormat="1" applyFont="1" applyBorder="1" applyAlignment="1">
      <alignment horizontal="center" vertical="center" wrapText="1"/>
    </xf>
    <xf numFmtId="0" fontId="21" fillId="80" borderId="0" xfId="0" applyFont="1" applyFill="1" applyAlignment="1">
      <alignment vertical="center"/>
    </xf>
    <xf numFmtId="0" fontId="27" fillId="0" borderId="0" xfId="0" applyFont="1" applyAlignment="1">
      <alignment vertical="center"/>
    </xf>
    <xf numFmtId="0" fontId="21" fillId="0" borderId="0" xfId="0" applyFont="1" applyAlignment="1">
      <alignment vertical="center"/>
    </xf>
    <xf numFmtId="3" fontId="10" fillId="0" borderId="0" xfId="0" applyNumberFormat="1" applyFont="1" applyAlignment="1">
      <alignment horizontal="center" vertical="center" wrapText="1"/>
    </xf>
    <xf numFmtId="4" fontId="10" fillId="0" borderId="68" xfId="0" applyNumberFormat="1" applyFont="1" applyBorder="1" applyAlignment="1">
      <alignment horizontal="center" vertical="center" wrapText="1"/>
    </xf>
    <xf numFmtId="0" fontId="78" fillId="0" borderId="0" xfId="0" applyFont="1" applyAlignment="1">
      <alignment horizontal="center" vertical="center"/>
    </xf>
    <xf numFmtId="0" fontId="78" fillId="0" borderId="69" xfId="0" applyFont="1" applyBorder="1" applyAlignment="1">
      <alignment horizontal="center" vertical="center"/>
    </xf>
    <xf numFmtId="0" fontId="110" fillId="77" borderId="35" xfId="0" applyFont="1" applyFill="1" applyBorder="1" applyAlignment="1">
      <alignment horizontal="center" vertical="center" wrapText="1"/>
    </xf>
    <xf numFmtId="2" fontId="78" fillId="0" borderId="36" xfId="0" applyNumberFormat="1" applyFont="1" applyBorder="1" applyAlignment="1">
      <alignment horizontal="center" vertical="center" wrapText="1"/>
    </xf>
    <xf numFmtId="2" fontId="78" fillId="0" borderId="0" xfId="0" applyNumberFormat="1" applyFont="1" applyAlignment="1">
      <alignment horizontal="center" vertical="center" wrapText="1"/>
    </xf>
    <xf numFmtId="2" fontId="78" fillId="0" borderId="25" xfId="0" applyNumberFormat="1" applyFont="1" applyBorder="1" applyAlignment="1">
      <alignment horizontal="center" vertical="center" wrapText="1"/>
    </xf>
    <xf numFmtId="2" fontId="78" fillId="0" borderId="30" xfId="0" applyNumberFormat="1" applyFont="1" applyBorder="1" applyAlignment="1">
      <alignment horizontal="center" vertical="center" wrapText="1"/>
    </xf>
    <xf numFmtId="0" fontId="110" fillId="77" borderId="34" xfId="0" applyFont="1" applyFill="1" applyBorder="1" applyAlignment="1">
      <alignment horizontal="center" vertical="center" wrapText="1"/>
    </xf>
    <xf numFmtId="2" fontId="78" fillId="0" borderId="83" xfId="0" applyNumberFormat="1" applyFont="1" applyBorder="1" applyAlignment="1">
      <alignment horizontal="left" vertical="center" wrapText="1"/>
    </xf>
    <xf numFmtId="2" fontId="78" fillId="0" borderId="84" xfId="0" applyNumberFormat="1" applyFont="1" applyBorder="1" applyAlignment="1">
      <alignment horizontal="left" vertical="center" wrapText="1"/>
    </xf>
    <xf numFmtId="2" fontId="78" fillId="0" borderId="85" xfId="0" applyNumberFormat="1" applyFont="1" applyBorder="1" applyAlignment="1">
      <alignment horizontal="left" vertical="center" wrapText="1"/>
    </xf>
    <xf numFmtId="2" fontId="78" fillId="0" borderId="86" xfId="0" applyNumberFormat="1" applyFont="1" applyBorder="1" applyAlignment="1">
      <alignment horizontal="left" vertical="center" wrapText="1"/>
    </xf>
    <xf numFmtId="0" fontId="78" fillId="0" borderId="86" xfId="0" applyFont="1" applyBorder="1" applyAlignment="1">
      <alignment horizontal="left" vertical="center"/>
    </xf>
    <xf numFmtId="0" fontId="78" fillId="0" borderId="84" xfId="0" applyFont="1" applyBorder="1" applyAlignment="1">
      <alignment horizontal="left" vertical="center"/>
    </xf>
    <xf numFmtId="0" fontId="78" fillId="0" borderId="85" xfId="0" applyFont="1" applyBorder="1" applyAlignment="1">
      <alignment horizontal="left" vertical="center"/>
    </xf>
    <xf numFmtId="0" fontId="110" fillId="77" borderId="26" xfId="0" applyFont="1" applyFill="1" applyBorder="1" applyAlignment="1">
      <alignment horizontal="center" vertical="center" wrapText="1"/>
    </xf>
    <xf numFmtId="0" fontId="110" fillId="77" borderId="1" xfId="0" applyFont="1" applyFill="1" applyBorder="1" applyAlignment="1">
      <alignment horizontal="center" vertical="center" wrapText="1"/>
    </xf>
    <xf numFmtId="0" fontId="11" fillId="0" borderId="0" xfId="0" applyFont="1" applyAlignment="1"/>
    <xf numFmtId="0" fontId="129" fillId="81" borderId="0" xfId="0" applyFont="1" applyFill="1" applyAlignment="1">
      <alignment horizontal="center" vertical="center" wrapText="1"/>
    </xf>
    <xf numFmtId="0" fontId="11" fillId="0" borderId="0" xfId="0" applyFont="1" applyAlignment="1">
      <alignment horizontal="left" vertical="center"/>
    </xf>
    <xf numFmtId="0" fontId="0" fillId="76" borderId="0" xfId="0" applyFill="1" applyAlignment="1">
      <alignment horizontal="center"/>
    </xf>
    <xf numFmtId="0" fontId="108" fillId="78" borderId="24" xfId="0" applyFont="1" applyFill="1" applyBorder="1" applyAlignment="1">
      <alignment horizontal="center" wrapText="1"/>
    </xf>
    <xf numFmtId="0" fontId="108" fillId="78" borderId="24" xfId="1" applyNumberFormat="1" applyFont="1" applyFill="1" applyBorder="1" applyAlignment="1">
      <alignment horizontal="center" wrapText="1"/>
    </xf>
    <xf numFmtId="0" fontId="23" fillId="0" borderId="0" xfId="0" applyFont="1" applyAlignment="1">
      <alignment vertical="center"/>
    </xf>
    <xf numFmtId="0" fontId="10" fillId="0" borderId="0" xfId="0" applyFont="1" applyAlignment="1">
      <alignment horizontal="left" vertical="center" wrapText="1"/>
    </xf>
    <xf numFmtId="0" fontId="10" fillId="0" borderId="0" xfId="0" applyFont="1" applyAlignment="1">
      <alignment vertical="center"/>
    </xf>
    <xf numFmtId="0" fontId="11" fillId="0" borderId="0" xfId="0" applyFont="1" applyAlignment="1">
      <alignment vertical="center"/>
    </xf>
    <xf numFmtId="0" fontId="108" fillId="78" borderId="24" xfId="1" applyNumberFormat="1" applyFont="1" applyFill="1" applyBorder="1" applyAlignment="1">
      <alignment horizontal="center" vertical="center" wrapText="1"/>
    </xf>
    <xf numFmtId="9" fontId="0" fillId="0" borderId="46" xfId="7" applyFont="1" applyBorder="1" applyAlignment="1">
      <alignment horizontal="center" vertical="center"/>
    </xf>
    <xf numFmtId="0" fontId="0" fillId="0" borderId="0" xfId="0" applyAlignment="1">
      <alignment vertical="center"/>
    </xf>
    <xf numFmtId="0" fontId="10" fillId="0" borderId="0" xfId="125" applyAlignment="1">
      <alignment vertical="center"/>
    </xf>
    <xf numFmtId="3" fontId="10" fillId="0" borderId="0" xfId="125" applyNumberFormat="1" applyAlignment="1">
      <alignment horizontal="center" vertical="center"/>
    </xf>
    <xf numFmtId="0" fontId="11" fillId="0" borderId="0" xfId="125" applyFont="1" applyAlignment="1">
      <alignment vertical="center"/>
    </xf>
    <xf numFmtId="0" fontId="108" fillId="0" borderId="0" xfId="1" applyNumberFormat="1" applyFont="1" applyFill="1" applyBorder="1" applyAlignment="1">
      <alignment horizontal="center" wrapText="1"/>
    </xf>
    <xf numFmtId="0" fontId="10" fillId="0" borderId="0" xfId="0" applyFont="1" applyAlignment="1">
      <alignment vertical="center" wrapText="1"/>
    </xf>
    <xf numFmtId="0" fontId="10" fillId="0" borderId="0" xfId="0" applyFont="1" applyAlignment="1">
      <alignment horizontal="center" vertical="center" wrapText="1"/>
    </xf>
    <xf numFmtId="0" fontId="108" fillId="78" borderId="0" xfId="1" applyNumberFormat="1" applyFont="1" applyFill="1" applyAlignment="1">
      <alignment horizontal="center" wrapText="1"/>
    </xf>
    <xf numFmtId="0" fontId="108" fillId="78" borderId="24" xfId="1" applyNumberFormat="1" applyFont="1" applyFill="1" applyBorder="1" applyAlignment="1">
      <alignment horizontal="right" wrapText="1"/>
    </xf>
    <xf numFmtId="165" fontId="113" fillId="0" borderId="0" xfId="2" applyNumberFormat="1" applyFont="1" applyAlignment="1">
      <alignment horizontal="left"/>
    </xf>
    <xf numFmtId="3" fontId="0" fillId="0" borderId="0" xfId="5229" applyNumberFormat="1" applyFont="1" applyFill="1" applyBorder="1" applyAlignment="1">
      <alignment horizontal="center" vertical="center" wrapText="1"/>
    </xf>
    <xf numFmtId="3" fontId="0" fillId="0" borderId="57" xfId="5229" applyNumberFormat="1" applyFont="1" applyFill="1" applyBorder="1" applyAlignment="1">
      <alignment horizontal="center" vertical="center" wrapText="1"/>
    </xf>
    <xf numFmtId="3" fontId="0" fillId="0" borderId="0" xfId="5229" applyNumberFormat="1" applyFont="1" applyFill="1" applyBorder="1" applyAlignment="1">
      <alignment horizontal="center"/>
    </xf>
    <xf numFmtId="3" fontId="0" fillId="0" borderId="57" xfId="5229" applyNumberFormat="1" applyFont="1" applyFill="1" applyBorder="1" applyAlignment="1">
      <alignment horizontal="center"/>
    </xf>
    <xf numFmtId="0" fontId="10" fillId="0" borderId="0" xfId="5229" applyFont="1" applyFill="1" applyBorder="1" applyAlignment="1"/>
    <xf numFmtId="0" fontId="21" fillId="0" borderId="0" xfId="5229" applyFont="1" applyFill="1" applyBorder="1" applyAlignment="1">
      <alignment vertical="center"/>
    </xf>
    <xf numFmtId="0" fontId="11" fillId="0" borderId="0" xfId="5229" applyFont="1" applyFill="1" applyBorder="1" applyAlignment="1">
      <alignment horizontal="left"/>
    </xf>
    <xf numFmtId="0" fontId="11" fillId="0" borderId="0" xfId="5233" applyFont="1" applyFill="1" applyBorder="1" applyAlignment="1">
      <alignment horizontal="left"/>
    </xf>
    <xf numFmtId="0" fontId="11" fillId="0" borderId="0" xfId="5229" applyFont="1" applyFill="1" applyBorder="1" applyAlignment="1">
      <alignment horizontal="center" vertical="center" wrapText="1"/>
    </xf>
    <xf numFmtId="0" fontId="21" fillId="0" borderId="0" xfId="755" applyFont="1" applyAlignment="1">
      <alignment vertical="center"/>
    </xf>
    <xf numFmtId="0" fontId="21" fillId="0" borderId="0" xfId="800" applyFont="1" applyAlignment="1">
      <alignment vertical="center"/>
    </xf>
    <xf numFmtId="0" fontId="11" fillId="0" borderId="0" xfId="1952" applyFont="1" applyAlignment="1">
      <alignment horizontal="left"/>
    </xf>
    <xf numFmtId="0" fontId="11" fillId="87" borderId="0" xfId="5229" applyFont="1" applyFill="1" applyBorder="1" applyAlignment="1"/>
    <xf numFmtId="0" fontId="11" fillId="0" borderId="0" xfId="5229" applyFont="1" applyFill="1" applyBorder="1" applyAlignment="1"/>
    <xf numFmtId="0" fontId="11" fillId="87" borderId="0" xfId="5230" applyNumberFormat="1" applyFont="1" applyFill="1" applyBorder="1" applyAlignment="1">
      <alignment horizontal="right"/>
    </xf>
    <xf numFmtId="41" fontId="133" fillId="87" borderId="0" xfId="5231" applyNumberFormat="1" applyFont="1" applyFill="1" applyBorder="1" applyAlignment="1">
      <alignment horizontal="right"/>
    </xf>
    <xf numFmtId="0" fontId="11" fillId="87" borderId="0" xfId="5229" applyFont="1" applyFill="1" applyBorder="1" applyAlignment="1">
      <alignment horizontal="right"/>
    </xf>
    <xf numFmtId="0" fontId="11" fillId="0" borderId="0" xfId="5229" applyFont="1" applyFill="1" applyBorder="1" applyAlignment="1">
      <alignment horizontal="right"/>
    </xf>
    <xf numFmtId="3" fontId="11" fillId="0" borderId="0" xfId="5229" applyNumberFormat="1" applyFont="1" applyFill="1" applyBorder="1" applyAlignment="1">
      <alignment horizontal="center"/>
    </xf>
    <xf numFmtId="164" fontId="11" fillId="0" borderId="0" xfId="5230" applyNumberFormat="1" applyFont="1" applyFill="1" applyBorder="1" applyAlignment="1">
      <alignment horizontal="center"/>
    </xf>
    <xf numFmtId="0" fontId="50" fillId="0" borderId="0" xfId="5229" applyFont="1" applyFill="1" applyBorder="1"/>
    <xf numFmtId="0" fontId="11" fillId="0" borderId="0" xfId="5233" applyFont="1" applyAlignment="1">
      <alignment horizontal="center"/>
    </xf>
    <xf numFmtId="0" fontId="110" fillId="0" borderId="0" xfId="5229" applyFont="1" applyFill="1" applyBorder="1" applyAlignment="1">
      <alignment vertical="center"/>
    </xf>
    <xf numFmtId="0" fontId="110" fillId="77" borderId="103" xfId="5233" applyFont="1" applyFill="1" applyBorder="1" applyAlignment="1">
      <alignment vertical="center" wrapText="1"/>
    </xf>
    <xf numFmtId="0" fontId="110" fillId="77" borderId="103" xfId="5229" applyFont="1" applyFill="1" applyBorder="1" applyAlignment="1">
      <alignment vertical="center" wrapText="1"/>
    </xf>
    <xf numFmtId="9" fontId="50" fillId="0" borderId="0" xfId="5233" applyNumberFormat="1" applyFont="1"/>
    <xf numFmtId="9" fontId="50" fillId="0" borderId="0" xfId="5233" applyNumberFormat="1" applyFont="1" applyBorder="1"/>
    <xf numFmtId="165" fontId="133" fillId="87" borderId="0" xfId="5232" applyNumberFormat="1" applyFont="1" applyFill="1" applyBorder="1" applyAlignment="1">
      <alignment horizontal="right"/>
    </xf>
    <xf numFmtId="0" fontId="50" fillId="0" borderId="0" xfId="5229" applyFont="1" applyFill="1" applyBorder="1" applyAlignment="1">
      <alignment horizontal="left" wrapText="1"/>
    </xf>
    <xf numFmtId="166" fontId="50" fillId="0" borderId="0" xfId="7" applyNumberFormat="1" applyFont="1" applyBorder="1" applyAlignment="1">
      <alignment horizontal="center"/>
    </xf>
    <xf numFmtId="2" fontId="69" fillId="0" borderId="0" xfId="7" applyNumberFormat="1" applyFont="1" applyFill="1" applyBorder="1" applyAlignment="1">
      <alignment horizontal="center"/>
    </xf>
    <xf numFmtId="0" fontId="110" fillId="88" borderId="0" xfId="5229" applyFont="1" applyFill="1" applyBorder="1" applyAlignment="1">
      <alignment wrapText="1"/>
    </xf>
    <xf numFmtId="3" fontId="69" fillId="0" borderId="0" xfId="7" applyNumberFormat="1" applyFont="1" applyBorder="1" applyAlignment="1">
      <alignment horizontal="center"/>
    </xf>
    <xf numFmtId="9" fontId="50" fillId="0" borderId="0" xfId="5229" applyNumberFormat="1" applyFont="1" applyFill="1" applyBorder="1"/>
    <xf numFmtId="0" fontId="14" fillId="0" borderId="0" xfId="5229" applyFont="1" applyFill="1" applyBorder="1" applyAlignment="1">
      <alignment horizontal="left"/>
    </xf>
    <xf numFmtId="0" fontId="14" fillId="0" borderId="0" xfId="5229" applyFont="1" applyFill="1" applyBorder="1" applyAlignment="1">
      <alignment horizontal="left" indent="1"/>
    </xf>
    <xf numFmtId="164" fontId="13" fillId="87" borderId="0" xfId="5230" applyNumberFormat="1" applyFont="1" applyFill="1" applyBorder="1" applyAlignment="1">
      <alignment horizontal="right"/>
    </xf>
    <xf numFmtId="2" fontId="78" fillId="0" borderId="0" xfId="5229" applyNumberFormat="1" applyFont="1" applyFill="1" applyBorder="1" applyAlignment="1">
      <alignment vertical="center"/>
    </xf>
    <xf numFmtId="10" fontId="78" fillId="0" borderId="0" xfId="5231" applyNumberFormat="1" applyFont="1" applyFill="1" applyBorder="1" applyAlignment="1">
      <alignment vertical="center"/>
    </xf>
    <xf numFmtId="3" fontId="78" fillId="0" borderId="0" xfId="5229" applyNumberFormat="1" applyFont="1" applyFill="1" applyBorder="1" applyAlignment="1">
      <alignment horizontal="right" vertical="center"/>
    </xf>
    <xf numFmtId="3" fontId="78" fillId="0" borderId="0" xfId="5229" applyNumberFormat="1" applyFont="1" applyFill="1" applyBorder="1" applyAlignment="1">
      <alignment vertical="center"/>
    </xf>
    <xf numFmtId="165" fontId="11" fillId="87" borderId="0" xfId="5232" applyNumberFormat="1" applyFont="1" applyFill="1" applyBorder="1" applyAlignment="1">
      <alignment horizontal="right"/>
    </xf>
    <xf numFmtId="166" fontId="50" fillId="0" borderId="0" xfId="7" applyNumberFormat="1" applyFont="1" applyFill="1" applyBorder="1" applyAlignment="1">
      <alignment horizontal="center"/>
    </xf>
    <xf numFmtId="0" fontId="50" fillId="0" borderId="0" xfId="5229" applyFont="1"/>
    <xf numFmtId="0" fontId="23" fillId="0" borderId="0" xfId="5229" applyFont="1" applyFill="1" applyBorder="1" applyAlignment="1">
      <alignment horizontal="left"/>
    </xf>
    <xf numFmtId="0" fontId="110" fillId="0" borderId="0" xfId="5229" applyFont="1" applyFill="1" applyBorder="1" applyAlignment="1">
      <alignment horizontal="left" vertical="center" wrapText="1"/>
    </xf>
    <xf numFmtId="9" fontId="11" fillId="0" borderId="0" xfId="7" applyFont="1" applyFill="1" applyBorder="1" applyAlignment="1">
      <alignment horizontal="center"/>
    </xf>
    <xf numFmtId="9" fontId="11" fillId="0" borderId="0" xfId="5229" applyNumberFormat="1" applyFont="1" applyFill="1" applyBorder="1" applyAlignment="1">
      <alignment horizontal="center"/>
    </xf>
    <xf numFmtId="0" fontId="14" fillId="0" borderId="0" xfId="5229" applyFont="1" applyFill="1" applyBorder="1"/>
    <xf numFmtId="0" fontId="11" fillId="0" borderId="0" xfId="1677" applyFont="1" applyFill="1" applyBorder="1" applyAlignment="1"/>
    <xf numFmtId="0" fontId="50" fillId="4" borderId="0" xfId="5229" applyFont="1" applyFill="1"/>
    <xf numFmtId="0" fontId="14" fillId="0" borderId="0" xfId="5229" applyFont="1" applyFill="1" applyBorder="1" applyAlignment="1"/>
    <xf numFmtId="0" fontId="27" fillId="92" borderId="0" xfId="5229" applyFont="1" applyFill="1" applyBorder="1" applyAlignment="1">
      <alignment horizontal="left"/>
    </xf>
    <xf numFmtId="0" fontId="78" fillId="0" borderId="0" xfId="5229" applyFont="1" applyFill="1" applyBorder="1" applyAlignment="1">
      <alignment horizontal="center" vertical="center"/>
    </xf>
    <xf numFmtId="2" fontId="78" fillId="4" borderId="25" xfId="0" applyNumberFormat="1" applyFont="1" applyFill="1" applyBorder="1" applyAlignment="1">
      <alignment horizontal="center" vertical="center"/>
    </xf>
    <xf numFmtId="2" fontId="78" fillId="4" borderId="33" xfId="0"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center"/>
    </xf>
    <xf numFmtId="0" fontId="17" fillId="3" borderId="0" xfId="6" applyFont="1" applyFill="1" applyAlignment="1">
      <alignment horizontal="center" vertical="center"/>
    </xf>
    <xf numFmtId="0" fontId="18" fillId="3" borderId="0" xfId="6" applyFont="1" applyFill="1" applyAlignment="1">
      <alignment horizontal="center" vertical="center"/>
    </xf>
    <xf numFmtId="43" fontId="19" fillId="3" borderId="0" xfId="1" applyFont="1" applyFill="1" applyAlignment="1">
      <alignment horizontal="center" wrapText="1"/>
    </xf>
    <xf numFmtId="43" fontId="19" fillId="3" borderId="0" xfId="1" applyFont="1" applyFill="1" applyAlignment="1">
      <alignment horizontal="center"/>
    </xf>
    <xf numFmtId="0" fontId="10" fillId="3" borderId="0" xfId="5" applyFont="1" applyFill="1" applyAlignment="1">
      <alignment horizontal="justify" vertical="center" wrapText="1"/>
    </xf>
    <xf numFmtId="0" fontId="11" fillId="4" borderId="0" xfId="0" applyFont="1" applyFill="1" applyAlignment="1">
      <alignment horizontal="center"/>
    </xf>
    <xf numFmtId="43" fontId="19" fillId="3" borderId="0" xfId="1" applyFont="1" applyFill="1" applyAlignment="1">
      <alignment horizontal="center" vertical="center" wrapText="1"/>
    </xf>
    <xf numFmtId="0" fontId="11" fillId="0" borderId="0" xfId="125" applyFont="1" applyAlignment="1"/>
    <xf numFmtId="0" fontId="110" fillId="77" borderId="0" xfId="125" applyFont="1" applyFill="1" applyAlignment="1">
      <alignment horizontal="center" vertical="center" wrapText="1"/>
    </xf>
    <xf numFmtId="0" fontId="110" fillId="77" borderId="1" xfId="125" applyFont="1" applyFill="1" applyBorder="1" applyAlignment="1">
      <alignment horizontal="center" vertical="center" wrapText="1"/>
    </xf>
    <xf numFmtId="0" fontId="110" fillId="77" borderId="44" xfId="125" applyFont="1" applyFill="1" applyBorder="1" applyAlignment="1">
      <alignment horizontal="center" wrapText="1"/>
    </xf>
    <xf numFmtId="0" fontId="110" fillId="77" borderId="26" xfId="125" applyFont="1" applyFill="1" applyBorder="1" applyAlignment="1">
      <alignment horizontal="center" wrapText="1"/>
    </xf>
    <xf numFmtId="3" fontId="11" fillId="0" borderId="30" xfId="5364" applyNumberFormat="1" applyFont="1" applyBorder="1" applyAlignment="1">
      <alignment horizontal="center" vertical="center" wrapText="1"/>
    </xf>
    <xf numFmtId="3" fontId="11" fillId="0" borderId="0" xfId="5364" applyNumberFormat="1" applyFont="1" applyAlignment="1">
      <alignment horizontal="center" vertical="center" wrapText="1"/>
    </xf>
    <xf numFmtId="3" fontId="11" fillId="0" borderId="25" xfId="5364" applyNumberFormat="1" applyFont="1" applyBorder="1" applyAlignment="1">
      <alignment horizontal="center" vertical="center" wrapText="1"/>
    </xf>
    <xf numFmtId="3" fontId="10" fillId="0" borderId="30" xfId="5364" applyNumberFormat="1" applyBorder="1" applyAlignment="1">
      <alignment horizontal="center" vertical="center" wrapText="1"/>
    </xf>
    <xf numFmtId="3" fontId="10" fillId="0" borderId="25" xfId="5364" applyNumberFormat="1" applyBorder="1" applyAlignment="1">
      <alignment horizontal="center" vertical="center" wrapText="1"/>
    </xf>
    <xf numFmtId="3" fontId="10" fillId="0" borderId="68" xfId="5364" applyNumberFormat="1" applyBorder="1" applyAlignment="1">
      <alignment horizontal="center" vertical="center" wrapText="1"/>
    </xf>
    <xf numFmtId="0" fontId="110" fillId="77" borderId="0" xfId="5364" applyFont="1" applyFill="1" applyAlignment="1">
      <alignment horizontal="center" vertical="center" wrapText="1"/>
    </xf>
    <xf numFmtId="0" fontId="110" fillId="77" borderId="1" xfId="5364" applyFont="1" applyFill="1" applyBorder="1" applyAlignment="1">
      <alignment horizontal="center" vertical="center" wrapText="1"/>
    </xf>
    <xf numFmtId="3" fontId="11" fillId="0" borderId="99" xfId="5364" applyNumberFormat="1" applyFont="1" applyBorder="1" applyAlignment="1">
      <alignment horizontal="center" vertical="center" wrapText="1"/>
    </xf>
    <xf numFmtId="0" fontId="110" fillId="77" borderId="26" xfId="5364" applyFont="1" applyFill="1" applyBorder="1" applyAlignment="1">
      <alignment horizontal="center" wrapText="1"/>
    </xf>
    <xf numFmtId="0" fontId="110" fillId="77" borderId="27" xfId="5364" applyFont="1" applyFill="1" applyBorder="1" applyAlignment="1">
      <alignment horizontal="center" wrapText="1"/>
    </xf>
    <xf numFmtId="0" fontId="110" fillId="77" borderId="44" xfId="5364" applyFont="1" applyFill="1" applyBorder="1" applyAlignment="1">
      <alignment horizontal="center" wrapText="1"/>
    </xf>
    <xf numFmtId="0" fontId="11" fillId="0" borderId="0" xfId="5364" applyFont="1" applyAlignment="1"/>
    <xf numFmtId="3" fontId="11" fillId="0" borderId="30" xfId="0" applyNumberFormat="1" applyFont="1" applyBorder="1" applyAlignment="1">
      <alignment horizontal="center" vertical="center" wrapText="1"/>
    </xf>
    <xf numFmtId="3" fontId="11" fillId="0" borderId="0" xfId="0" applyNumberFormat="1" applyFont="1" applyAlignment="1">
      <alignment horizontal="center" vertical="center" wrapText="1"/>
    </xf>
    <xf numFmtId="3" fontId="11" fillId="0" borderId="25" xfId="0" applyNumberFormat="1" applyFont="1" applyBorder="1" applyAlignment="1">
      <alignment horizontal="center" vertical="center" wrapText="1"/>
    </xf>
    <xf numFmtId="3" fontId="10" fillId="0" borderId="68" xfId="0" applyNumberFormat="1" applyFont="1" applyBorder="1" applyAlignment="1">
      <alignment horizontal="center" vertical="center" wrapText="1"/>
    </xf>
    <xf numFmtId="0" fontId="110" fillId="77" borderId="0" xfId="0" applyFont="1" applyFill="1" applyAlignment="1">
      <alignment horizontal="center" vertical="center" wrapText="1"/>
    </xf>
    <xf numFmtId="0" fontId="110" fillId="77" borderId="25" xfId="0" applyFont="1" applyFill="1" applyBorder="1" applyAlignment="1">
      <alignment horizontal="center" vertical="center" wrapText="1"/>
    </xf>
    <xf numFmtId="3" fontId="11" fillId="0" borderId="99" xfId="0" applyNumberFormat="1" applyFont="1" applyBorder="1" applyAlignment="1">
      <alignment horizontal="center" vertical="center" wrapText="1"/>
    </xf>
    <xf numFmtId="3" fontId="10" fillId="0" borderId="30" xfId="0" applyNumberFormat="1" applyFont="1" applyBorder="1" applyAlignment="1">
      <alignment horizontal="center" vertical="center" wrapText="1"/>
    </xf>
    <xf numFmtId="3" fontId="10" fillId="0" borderId="25" xfId="0" applyNumberFormat="1" applyFont="1" applyBorder="1" applyAlignment="1">
      <alignment horizontal="center" vertical="center" wrapText="1"/>
    </xf>
    <xf numFmtId="0" fontId="11" fillId="0" borderId="0" xfId="0" applyFont="1" applyAlignment="1"/>
    <xf numFmtId="43" fontId="11" fillId="0" borderId="0" xfId="0" applyNumberFormat="1" applyFont="1" applyAlignment="1"/>
    <xf numFmtId="0" fontId="0" fillId="0" borderId="0" xfId="0" applyAlignment="1"/>
    <xf numFmtId="0" fontId="0" fillId="76" borderId="0" xfId="0" applyFill="1" applyAlignment="1"/>
    <xf numFmtId="0" fontId="21" fillId="80" borderId="0" xfId="0" applyFont="1" applyFill="1" applyAlignment="1">
      <alignment horizontal="left" vertical="center"/>
    </xf>
    <xf numFmtId="0" fontId="21" fillId="80" borderId="0" xfId="0" applyFont="1" applyFill="1" applyAlignment="1">
      <alignment vertical="center"/>
    </xf>
    <xf numFmtId="0" fontId="23" fillId="0" borderId="0" xfId="0" applyFont="1" applyAlignment="1"/>
    <xf numFmtId="0" fontId="27" fillId="0" borderId="0" xfId="0" applyFont="1" applyAlignment="1">
      <alignment vertical="center"/>
    </xf>
    <xf numFmtId="0" fontId="21" fillId="0" borderId="0" xfId="0" applyFont="1" applyAlignment="1">
      <alignment vertical="center"/>
    </xf>
    <xf numFmtId="3" fontId="10" fillId="0" borderId="0" xfId="0" applyNumberFormat="1" applyFont="1" applyAlignment="1">
      <alignment horizontal="center" vertical="center" wrapText="1"/>
    </xf>
    <xf numFmtId="4" fontId="10" fillId="0" borderId="68" xfId="0" applyNumberFormat="1" applyFont="1" applyBorder="1" applyAlignment="1">
      <alignment horizontal="center" vertical="center" wrapText="1"/>
    </xf>
    <xf numFmtId="0" fontId="78" fillId="0" borderId="0" xfId="0" applyFont="1" applyAlignment="1">
      <alignment horizontal="center" vertical="center"/>
    </xf>
    <xf numFmtId="0" fontId="78" fillId="0" borderId="69" xfId="0" applyFont="1" applyBorder="1" applyAlignment="1">
      <alignment horizontal="center" vertical="center"/>
    </xf>
    <xf numFmtId="4" fontId="10" fillId="0" borderId="30" xfId="0" applyNumberFormat="1" applyFont="1" applyBorder="1" applyAlignment="1">
      <alignment horizontal="center" vertical="center" wrapText="1"/>
    </xf>
    <xf numFmtId="4" fontId="10" fillId="0" borderId="0" xfId="0" applyNumberFormat="1" applyFont="1" applyAlignment="1">
      <alignment horizontal="center" vertical="center" wrapText="1"/>
    </xf>
    <xf numFmtId="4" fontId="10" fillId="0" borderId="61" xfId="0" applyNumberFormat="1" applyFont="1" applyBorder="1" applyAlignment="1">
      <alignment horizontal="center" vertical="center" wrapText="1"/>
    </xf>
    <xf numFmtId="0" fontId="110" fillId="77" borderId="35" xfId="0" applyFont="1" applyFill="1" applyBorder="1" applyAlignment="1">
      <alignment horizontal="center" vertical="center" wrapText="1"/>
    </xf>
    <xf numFmtId="2" fontId="78" fillId="0" borderId="36" xfId="0" applyNumberFormat="1" applyFont="1" applyBorder="1" applyAlignment="1">
      <alignment horizontal="center" vertical="center" wrapText="1"/>
    </xf>
    <xf numFmtId="2" fontId="78" fillId="0" borderId="0" xfId="0" applyNumberFormat="1" applyFont="1" applyAlignment="1">
      <alignment horizontal="center" vertical="center" wrapText="1"/>
    </xf>
    <xf numFmtId="2" fontId="78" fillId="0" borderId="25" xfId="0" applyNumberFormat="1" applyFont="1" applyBorder="1" applyAlignment="1">
      <alignment horizontal="center" vertical="center" wrapText="1"/>
    </xf>
    <xf numFmtId="2" fontId="78" fillId="0" borderId="30" xfId="0" applyNumberFormat="1" applyFont="1" applyBorder="1" applyAlignment="1">
      <alignment horizontal="center" vertical="center" wrapText="1"/>
    </xf>
    <xf numFmtId="0" fontId="110" fillId="77" borderId="34" xfId="0" applyFont="1" applyFill="1" applyBorder="1" applyAlignment="1">
      <alignment horizontal="center" vertical="center" wrapText="1"/>
    </xf>
    <xf numFmtId="2" fontId="78" fillId="0" borderId="82" xfId="0" applyNumberFormat="1" applyFont="1" applyBorder="1" applyAlignment="1">
      <alignment horizontal="left" vertical="center" wrapText="1"/>
    </xf>
    <xf numFmtId="2" fontId="78" fillId="0" borderId="83" xfId="0" applyNumberFormat="1" applyFont="1" applyBorder="1" applyAlignment="1">
      <alignment horizontal="left" vertical="center" wrapText="1"/>
    </xf>
    <xf numFmtId="2" fontId="78" fillId="0" borderId="84" xfId="0" applyNumberFormat="1" applyFont="1" applyBorder="1" applyAlignment="1">
      <alignment horizontal="left" vertical="center" wrapText="1"/>
    </xf>
    <xf numFmtId="2" fontId="78" fillId="0" borderId="85" xfId="0" applyNumberFormat="1" applyFont="1" applyBorder="1" applyAlignment="1">
      <alignment horizontal="left" vertical="center" wrapText="1"/>
    </xf>
    <xf numFmtId="2" fontId="78" fillId="0" borderId="86" xfId="0" applyNumberFormat="1" applyFont="1" applyBorder="1" applyAlignment="1">
      <alignment horizontal="left" vertical="center" wrapText="1"/>
    </xf>
    <xf numFmtId="0" fontId="78" fillId="0" borderId="86" xfId="0" applyFont="1" applyBorder="1" applyAlignment="1">
      <alignment horizontal="left" vertical="center"/>
    </xf>
    <xf numFmtId="0" fontId="78" fillId="0" borderId="84" xfId="0" applyFont="1" applyBorder="1" applyAlignment="1">
      <alignment horizontal="left" vertical="center"/>
    </xf>
    <xf numFmtId="0" fontId="78" fillId="0" borderId="85" xfId="0" applyFont="1" applyBorder="1" applyAlignment="1">
      <alignment horizontal="left" vertical="center"/>
    </xf>
    <xf numFmtId="0" fontId="78" fillId="0" borderId="82" xfId="0" applyFont="1" applyBorder="1" applyAlignment="1">
      <alignment horizontal="left" vertical="center"/>
    </xf>
    <xf numFmtId="0" fontId="110" fillId="77" borderId="26" xfId="0" applyFont="1" applyFill="1" applyBorder="1" applyAlignment="1">
      <alignment horizontal="center" vertical="center" wrapText="1"/>
    </xf>
    <xf numFmtId="0" fontId="0" fillId="4" borderId="129" xfId="0" applyFill="1" applyBorder="1" applyAlignment="1">
      <alignment horizontal="center"/>
    </xf>
    <xf numFmtId="0" fontId="0" fillId="4" borderId="130" xfId="0" applyFill="1" applyBorder="1" applyAlignment="1">
      <alignment horizontal="center"/>
    </xf>
    <xf numFmtId="0" fontId="0" fillId="4" borderId="131" xfId="0" applyFill="1" applyBorder="1" applyAlignment="1">
      <alignment horizontal="center"/>
    </xf>
    <xf numFmtId="0" fontId="110" fillId="77" borderId="1" xfId="0" applyFont="1" applyFill="1" applyBorder="1" applyAlignment="1">
      <alignment horizontal="center" vertical="center" wrapText="1"/>
    </xf>
    <xf numFmtId="3" fontId="11" fillId="0" borderId="0" xfId="0" applyNumberFormat="1" applyFont="1" applyBorder="1" applyAlignment="1">
      <alignment horizontal="center" vertical="center" wrapText="1"/>
    </xf>
    <xf numFmtId="2" fontId="78" fillId="0" borderId="0" xfId="0" applyNumberFormat="1" applyFont="1" applyBorder="1" applyAlignment="1">
      <alignment horizontal="center" vertical="center" wrapText="1"/>
    </xf>
    <xf numFmtId="4" fontId="10" fillId="0" borderId="0" xfId="0" applyNumberFormat="1" applyFont="1" applyBorder="1" applyAlignment="1">
      <alignment horizontal="center" vertical="center" wrapText="1"/>
    </xf>
    <xf numFmtId="3" fontId="10" fillId="0" borderId="0" xfId="0" applyNumberFormat="1" applyFont="1" applyBorder="1" applyAlignment="1">
      <alignment horizontal="center" vertical="center" wrapText="1"/>
    </xf>
    <xf numFmtId="0" fontId="129" fillId="81" borderId="0" xfId="0" applyFont="1" applyFill="1" applyAlignment="1">
      <alignment horizontal="center" vertical="center" wrapText="1"/>
    </xf>
    <xf numFmtId="0" fontId="129" fillId="81" borderId="29" xfId="0" applyFont="1" applyFill="1" applyBorder="1" applyAlignment="1">
      <alignment horizontal="center" vertical="center" wrapText="1"/>
    </xf>
    <xf numFmtId="0" fontId="11" fillId="0" borderId="0" xfId="0" applyFont="1" applyAlignment="1">
      <alignment horizontal="left" vertical="center"/>
    </xf>
    <xf numFmtId="0" fontId="0" fillId="76" borderId="0" xfId="0" applyFill="1" applyAlignment="1">
      <alignment horizontal="center"/>
    </xf>
    <xf numFmtId="0" fontId="108" fillId="78" borderId="0" xfId="0" applyFont="1" applyFill="1" applyAlignment="1">
      <alignment horizontal="center" wrapText="1"/>
    </xf>
    <xf numFmtId="0" fontId="108" fillId="78" borderId="24" xfId="0" applyFont="1" applyFill="1" applyBorder="1" applyAlignment="1">
      <alignment horizontal="center" wrapText="1"/>
    </xf>
    <xf numFmtId="0" fontId="108" fillId="78" borderId="24" xfId="1" applyNumberFormat="1" applyFont="1" applyFill="1" applyBorder="1" applyAlignment="1">
      <alignment horizontal="center" wrapText="1"/>
    </xf>
    <xf numFmtId="0" fontId="23" fillId="0" borderId="0" xfId="0" applyFont="1" applyAlignment="1">
      <alignment vertical="center"/>
    </xf>
    <xf numFmtId="0" fontId="108" fillId="78" borderId="63" xfId="0" applyFont="1" applyFill="1" applyBorder="1" applyAlignment="1">
      <alignment horizontal="center" wrapText="1"/>
    </xf>
    <xf numFmtId="0" fontId="108" fillId="78" borderId="62" xfId="0" applyFont="1" applyFill="1" applyBorder="1" applyAlignment="1">
      <alignment horizontal="center" wrapText="1"/>
    </xf>
    <xf numFmtId="0" fontId="108" fillId="78" borderId="55" xfId="0" applyFont="1" applyFill="1" applyBorder="1" applyAlignment="1">
      <alignment horizontal="center" wrapText="1"/>
    </xf>
    <xf numFmtId="0" fontId="108" fillId="78" borderId="51" xfId="0" applyFont="1" applyFill="1" applyBorder="1" applyAlignment="1">
      <alignment horizontal="center" wrapText="1"/>
    </xf>
    <xf numFmtId="0" fontId="108" fillId="78" borderId="56" xfId="0" applyFont="1" applyFill="1" applyBorder="1" applyAlignment="1">
      <alignment horizontal="center" wrapText="1"/>
    </xf>
    <xf numFmtId="0" fontId="10" fillId="0" borderId="0" xfId="0" applyFont="1" applyAlignment="1">
      <alignment horizontal="left" vertical="center" wrapText="1"/>
    </xf>
    <xf numFmtId="0" fontId="0" fillId="0" borderId="0" xfId="0" applyAlignment="1">
      <alignment horizontal="left" vertical="center" wrapText="1"/>
    </xf>
    <xf numFmtId="0" fontId="23" fillId="0" borderId="45" xfId="0" applyFont="1" applyBorder="1" applyAlignment="1">
      <alignment horizontal="left" vertical="center" wrapText="1"/>
    </xf>
    <xf numFmtId="0" fontId="23" fillId="0" borderId="0" xfId="0" applyFont="1" applyAlignment="1">
      <alignment horizontal="left" vertical="center" wrapText="1"/>
    </xf>
    <xf numFmtId="0" fontId="10" fillId="0" borderId="0" xfId="0" applyFont="1" applyAlignment="1">
      <alignment vertical="center"/>
    </xf>
    <xf numFmtId="0" fontId="10" fillId="76" borderId="0" xfId="0" applyFont="1" applyFill="1" applyAlignment="1">
      <alignment vertical="center"/>
    </xf>
    <xf numFmtId="0" fontId="108" fillId="78" borderId="63" xfId="0" applyFont="1" applyFill="1" applyBorder="1" applyAlignment="1">
      <alignment horizontal="center" vertical="center" wrapText="1"/>
    </xf>
    <xf numFmtId="0" fontId="108" fillId="78" borderId="62" xfId="0" applyFont="1" applyFill="1" applyBorder="1" applyAlignment="1">
      <alignment horizontal="center" vertical="center" wrapText="1"/>
    </xf>
    <xf numFmtId="0" fontId="11" fillId="0" borderId="0" xfId="0" applyFont="1" applyAlignment="1">
      <alignment vertical="center"/>
    </xf>
    <xf numFmtId="0" fontId="108" fillId="78" borderId="55" xfId="0" applyFont="1" applyFill="1" applyBorder="1" applyAlignment="1">
      <alignment horizontal="center" vertical="center" wrapText="1"/>
    </xf>
    <xf numFmtId="0" fontId="108" fillId="78" borderId="0" xfId="0" applyFont="1" applyFill="1" applyAlignment="1">
      <alignment horizontal="center" vertical="center" wrapText="1"/>
    </xf>
    <xf numFmtId="0" fontId="108" fillId="78" borderId="56" xfId="0" applyFont="1" applyFill="1" applyBorder="1" applyAlignment="1">
      <alignment horizontal="center" vertical="center" wrapText="1"/>
    </xf>
    <xf numFmtId="0" fontId="108" fillId="78" borderId="0" xfId="1" applyNumberFormat="1" applyFont="1" applyFill="1" applyAlignment="1">
      <alignment horizontal="right" vertical="center" wrapText="1"/>
    </xf>
    <xf numFmtId="0" fontId="108" fillId="78" borderId="24" xfId="1" applyNumberFormat="1" applyFont="1" applyFill="1" applyBorder="1" applyAlignment="1">
      <alignment horizontal="right" vertical="center" wrapText="1"/>
    </xf>
    <xf numFmtId="0" fontId="108" fillId="78" borderId="0" xfId="1" applyNumberFormat="1" applyFont="1" applyFill="1" applyAlignment="1">
      <alignment horizontal="left" vertical="center" wrapText="1"/>
    </xf>
    <xf numFmtId="0" fontId="108" fillId="78" borderId="24" xfId="1" applyNumberFormat="1" applyFont="1" applyFill="1" applyBorder="1" applyAlignment="1">
      <alignment horizontal="left" vertical="center" wrapText="1"/>
    </xf>
    <xf numFmtId="0" fontId="108" fillId="78" borderId="0" xfId="1" applyNumberFormat="1" applyFont="1" applyFill="1" applyAlignment="1">
      <alignment horizontal="center" vertical="center" wrapText="1"/>
    </xf>
    <xf numFmtId="0" fontId="108" fillId="78" borderId="24" xfId="1" applyNumberFormat="1" applyFont="1" applyFill="1" applyBorder="1" applyAlignment="1">
      <alignment horizontal="center" vertical="center" wrapText="1"/>
    </xf>
    <xf numFmtId="0" fontId="10" fillId="76" borderId="0" xfId="0" applyFont="1" applyFill="1" applyAlignment="1">
      <alignment horizontal="center" vertical="center"/>
    </xf>
    <xf numFmtId="0" fontId="108" fillId="78" borderId="51" xfId="0" applyFont="1" applyFill="1" applyBorder="1" applyAlignment="1">
      <alignment horizontal="center" vertical="center" wrapText="1"/>
    </xf>
    <xf numFmtId="9" fontId="0" fillId="0" borderId="132" xfId="7" applyFont="1" applyBorder="1" applyAlignment="1">
      <alignment horizontal="center" vertical="center"/>
    </xf>
    <xf numFmtId="9" fontId="0" fillId="0" borderId="45" xfId="7" applyFont="1" applyBorder="1" applyAlignment="1">
      <alignment horizontal="center" vertical="center"/>
    </xf>
    <xf numFmtId="9" fontId="0" fillId="0" borderId="47" xfId="7" applyFont="1" applyBorder="1" applyAlignment="1">
      <alignment horizontal="center" vertical="center"/>
    </xf>
    <xf numFmtId="9" fontId="0" fillId="0" borderId="133" xfId="7" applyFont="1" applyBorder="1" applyAlignment="1">
      <alignment horizontal="center" vertical="center"/>
    </xf>
    <xf numFmtId="9" fontId="0" fillId="0" borderId="0" xfId="7" applyFont="1" applyBorder="1" applyAlignment="1">
      <alignment horizontal="center" vertical="center"/>
    </xf>
    <xf numFmtId="9" fontId="0" fillId="0" borderId="46" xfId="7" applyFont="1" applyBorder="1" applyAlignment="1">
      <alignment horizontal="center" vertical="center"/>
    </xf>
    <xf numFmtId="0" fontId="0" fillId="0" borderId="0" xfId="0" applyAlignment="1">
      <alignment vertical="center"/>
    </xf>
    <xf numFmtId="0" fontId="0" fillId="76" borderId="0" xfId="0" applyFill="1" applyAlignment="1">
      <alignment vertical="center"/>
    </xf>
    <xf numFmtId="0" fontId="21" fillId="0" borderId="0" xfId="125" applyFont="1" applyAlignment="1">
      <alignment vertical="center"/>
    </xf>
    <xf numFmtId="0" fontId="10" fillId="0" borderId="0" xfId="125" applyAlignment="1">
      <alignment vertical="center"/>
    </xf>
    <xf numFmtId="0" fontId="10" fillId="76" borderId="0" xfId="125" applyFill="1" applyAlignment="1">
      <alignment vertical="center"/>
    </xf>
    <xf numFmtId="0" fontId="21" fillId="80" borderId="0" xfId="125" applyFont="1" applyFill="1" applyAlignment="1">
      <alignment vertical="center"/>
    </xf>
    <xf numFmtId="3" fontId="10" fillId="0" borderId="132" xfId="125" applyNumberFormat="1" applyBorder="1" applyAlignment="1">
      <alignment horizontal="center" vertical="center"/>
    </xf>
    <xf numFmtId="3" fontId="10" fillId="0" borderId="45" xfId="125" applyNumberFormat="1" applyBorder="1" applyAlignment="1">
      <alignment horizontal="center" vertical="center"/>
    </xf>
    <xf numFmtId="3" fontId="10" fillId="0" borderId="133" xfId="125" applyNumberFormat="1" applyBorder="1" applyAlignment="1">
      <alignment horizontal="center" vertical="center"/>
    </xf>
    <xf numFmtId="3" fontId="10" fillId="0" borderId="0" xfId="125" applyNumberFormat="1" applyAlignment="1">
      <alignment horizontal="center" vertical="center"/>
    </xf>
    <xf numFmtId="0" fontId="23" fillId="0" borderId="0" xfId="125" applyFont="1" applyAlignment="1">
      <alignment vertical="center"/>
    </xf>
    <xf numFmtId="0" fontId="11" fillId="0" borderId="0" xfId="125" applyFont="1" applyAlignment="1">
      <alignment vertical="center"/>
    </xf>
    <xf numFmtId="0" fontId="108" fillId="78" borderId="55" xfId="125" applyFont="1" applyFill="1" applyBorder="1" applyAlignment="1">
      <alignment horizontal="center" vertical="center" wrapText="1"/>
    </xf>
    <xf numFmtId="0" fontId="108" fillId="78" borderId="0" xfId="125" applyFont="1" applyFill="1" applyAlignment="1">
      <alignment horizontal="center" vertical="center" wrapText="1"/>
    </xf>
    <xf numFmtId="0" fontId="108" fillId="78" borderId="56" xfId="125" applyFont="1" applyFill="1" applyBorder="1" applyAlignment="1">
      <alignment horizontal="center" vertical="center" wrapText="1"/>
    </xf>
    <xf numFmtId="0" fontId="108" fillId="78" borderId="63" xfId="125" applyFont="1" applyFill="1" applyBorder="1" applyAlignment="1">
      <alignment horizontal="center" vertical="center" wrapText="1"/>
    </xf>
    <xf numFmtId="0" fontId="108" fillId="78" borderId="62" xfId="125" applyFont="1" applyFill="1" applyBorder="1" applyAlignment="1">
      <alignment horizontal="center" vertical="center" wrapText="1"/>
    </xf>
    <xf numFmtId="0" fontId="11" fillId="0" borderId="0" xfId="0" applyFont="1" applyFill="1" applyBorder="1" applyAlignment="1"/>
    <xf numFmtId="0" fontId="108" fillId="0" borderId="0" xfId="1" applyNumberFormat="1" applyFont="1" applyFill="1" applyBorder="1" applyAlignment="1">
      <alignment horizontal="right" vertical="center" wrapText="1"/>
    </xf>
    <xf numFmtId="0" fontId="108" fillId="0" borderId="0" xfId="1" applyNumberFormat="1" applyFont="1" applyFill="1" applyBorder="1" applyAlignment="1">
      <alignment horizontal="center" wrapText="1"/>
    </xf>
    <xf numFmtId="0" fontId="10" fillId="0" borderId="0" xfId="0" applyFont="1" applyAlignment="1">
      <alignment vertical="center" wrapText="1"/>
    </xf>
    <xf numFmtId="0" fontId="11" fillId="0" borderId="0" xfId="0" applyFont="1" applyFill="1" applyBorder="1" applyAlignment="1">
      <alignment horizontal="left"/>
    </xf>
    <xf numFmtId="0" fontId="10" fillId="0" borderId="0" xfId="0" applyFont="1" applyAlignment="1">
      <alignment horizontal="center" vertical="center" wrapText="1"/>
    </xf>
    <xf numFmtId="0" fontId="10" fillId="0" borderId="128" xfId="0" applyFont="1" applyBorder="1" applyAlignment="1">
      <alignment vertical="center" wrapText="1"/>
    </xf>
    <xf numFmtId="9" fontId="11" fillId="0" borderId="0" xfId="7" applyFont="1" applyAlignment="1">
      <alignment horizontal="left" wrapText="1"/>
    </xf>
    <xf numFmtId="0" fontId="108" fillId="78" borderId="0" xfId="1" applyNumberFormat="1" applyFont="1" applyFill="1" applyAlignment="1">
      <alignment horizontal="center" wrapText="1"/>
    </xf>
    <xf numFmtId="0" fontId="108" fillId="78" borderId="0" xfId="1" applyNumberFormat="1" applyFont="1" applyFill="1" applyAlignment="1">
      <alignment horizontal="right" wrapText="1"/>
    </xf>
    <xf numFmtId="0" fontId="108" fillId="78" borderId="24" xfId="1" applyNumberFormat="1" applyFont="1" applyFill="1" applyBorder="1" applyAlignment="1">
      <alignment horizontal="right" wrapText="1"/>
    </xf>
    <xf numFmtId="165" fontId="113" fillId="0" borderId="0" xfId="2" applyNumberFormat="1" applyFont="1" applyAlignment="1">
      <alignment horizontal="left"/>
    </xf>
    <xf numFmtId="0" fontId="10" fillId="0" borderId="57" xfId="0" applyFont="1" applyBorder="1" applyAlignment="1">
      <alignment vertical="center" wrapText="1"/>
    </xf>
    <xf numFmtId="0" fontId="10" fillId="0" borderId="45" xfId="0" applyFont="1" applyBorder="1" applyAlignment="1">
      <alignment vertical="center" wrapText="1"/>
    </xf>
    <xf numFmtId="0" fontId="10" fillId="0" borderId="36" xfId="0" applyFont="1" applyBorder="1" applyAlignment="1">
      <alignment horizontal="center" wrapText="1"/>
    </xf>
    <xf numFmtId="0" fontId="14" fillId="0" borderId="0" xfId="0" applyFont="1" applyAlignment="1"/>
    <xf numFmtId="0" fontId="11" fillId="0" borderId="43" xfId="0" applyFont="1" applyBorder="1" applyAlignment="1"/>
    <xf numFmtId="0" fontId="11" fillId="0" borderId="0" xfId="0" applyFont="1" applyFill="1" applyAlignment="1"/>
    <xf numFmtId="0" fontId="108" fillId="78" borderId="64" xfId="0" applyFont="1" applyFill="1" applyBorder="1" applyAlignment="1">
      <alignment horizontal="center" wrapText="1"/>
    </xf>
    <xf numFmtId="9" fontId="11" fillId="0" borderId="0" xfId="7" applyFont="1" applyAlignment="1">
      <alignment horizontal="left"/>
    </xf>
    <xf numFmtId="0" fontId="11" fillId="0" borderId="0" xfId="5229" applyFont="1" applyFill="1" applyBorder="1" applyAlignment="1">
      <alignment horizontal="center" vertical="center" wrapText="1"/>
    </xf>
    <xf numFmtId="0" fontId="23" fillId="0" borderId="0" xfId="5229" applyFont="1" applyFill="1" applyBorder="1" applyAlignment="1">
      <alignment vertical="center"/>
    </xf>
    <xf numFmtId="0" fontId="21" fillId="0" borderId="0" xfId="5229" applyFont="1" applyFill="1" applyBorder="1" applyAlignment="1">
      <alignment vertical="center"/>
    </xf>
    <xf numFmtId="0" fontId="11" fillId="0" borderId="0" xfId="5229" applyFont="1" applyFill="1" applyBorder="1" applyAlignment="1">
      <alignment horizontal="left"/>
    </xf>
    <xf numFmtId="0" fontId="110" fillId="88" borderId="109" xfId="5229" applyFont="1" applyFill="1" applyBorder="1" applyAlignment="1">
      <alignment horizontal="center" wrapText="1"/>
    </xf>
    <xf numFmtId="0" fontId="110" fillId="88" borderId="110" xfId="5229" applyFont="1" applyFill="1" applyBorder="1" applyAlignment="1">
      <alignment horizontal="center" wrapText="1"/>
    </xf>
    <xf numFmtId="0" fontId="0" fillId="0" borderId="36" xfId="5229" applyFont="1" applyFill="1" applyBorder="1" applyAlignment="1">
      <alignment horizontal="center" wrapText="1"/>
    </xf>
    <xf numFmtId="170" fontId="11" fillId="0" borderId="0" xfId="5229" applyNumberFormat="1" applyFont="1" applyFill="1" applyBorder="1" applyAlignment="1">
      <alignment horizontal="left" vertical="center" wrapText="1"/>
    </xf>
    <xf numFmtId="0" fontId="11" fillId="0" borderId="0" xfId="5233" applyFont="1" applyAlignment="1">
      <alignment horizontal="left"/>
    </xf>
    <xf numFmtId="0" fontId="0" fillId="85" borderId="0" xfId="5229" applyFont="1" applyFill="1" applyBorder="1" applyAlignment="1">
      <alignment horizontal="center"/>
    </xf>
    <xf numFmtId="0" fontId="0" fillId="0" borderId="0" xfId="5229" applyFont="1" applyFill="1" applyBorder="1" applyAlignment="1"/>
    <xf numFmtId="0" fontId="0" fillId="85" borderId="0" xfId="5229" applyFont="1" applyFill="1" applyBorder="1" applyAlignment="1"/>
    <xf numFmtId="0" fontId="11" fillId="0" borderId="0" xfId="5229" applyFont="1" applyFill="1" applyBorder="1" applyAlignment="1"/>
    <xf numFmtId="0" fontId="21" fillId="86" borderId="0" xfId="5229" applyFont="1" applyFill="1" applyBorder="1" applyAlignment="1">
      <alignment horizontal="left" vertical="center"/>
    </xf>
    <xf numFmtId="0" fontId="21" fillId="86" borderId="0" xfId="5229" applyFont="1" applyFill="1" applyBorder="1" applyAlignment="1">
      <alignment vertical="center"/>
    </xf>
    <xf numFmtId="0" fontId="110" fillId="88" borderId="124" xfId="5229" applyFont="1" applyFill="1" applyBorder="1" applyAlignment="1">
      <alignment horizontal="center" wrapText="1"/>
    </xf>
    <xf numFmtId="0" fontId="110" fillId="88" borderId="0" xfId="5229" applyFont="1" applyFill="1" applyBorder="1" applyAlignment="1">
      <alignment horizontal="center" wrapText="1"/>
    </xf>
    <xf numFmtId="3" fontId="0" fillId="0" borderId="36" xfId="5229" applyNumberFormat="1" applyFont="1" applyFill="1" applyBorder="1" applyAlignment="1">
      <alignment horizontal="center" vertical="center" wrapText="1"/>
    </xf>
    <xf numFmtId="3" fontId="0" fillId="0" borderId="0" xfId="5229" applyNumberFormat="1" applyFont="1" applyFill="1" applyBorder="1" applyAlignment="1">
      <alignment horizontal="center" vertical="center" wrapText="1"/>
    </xf>
    <xf numFmtId="3" fontId="0" fillId="0" borderId="57" xfId="5229" applyNumberFormat="1" applyFont="1" applyFill="1" applyBorder="1" applyAlignment="1">
      <alignment horizontal="center" vertical="center" wrapText="1"/>
    </xf>
    <xf numFmtId="3" fontId="0" fillId="0" borderId="36" xfId="5229" applyNumberFormat="1" applyFont="1" applyFill="1" applyBorder="1" applyAlignment="1">
      <alignment horizontal="center"/>
    </xf>
    <xf numFmtId="3" fontId="0" fillId="0" borderId="0" xfId="5229" applyNumberFormat="1" applyFont="1" applyFill="1" applyBorder="1" applyAlignment="1">
      <alignment horizontal="center"/>
    </xf>
    <xf numFmtId="3" fontId="0" fillId="0" borderId="57" xfId="5229" applyNumberFormat="1" applyFont="1" applyFill="1" applyBorder="1" applyAlignment="1">
      <alignment horizontal="center"/>
    </xf>
    <xf numFmtId="0" fontId="10" fillId="0" borderId="0" xfId="5229" applyFont="1" applyFill="1" applyBorder="1" applyAlignment="1"/>
    <xf numFmtId="0" fontId="10" fillId="85" borderId="0" xfId="5229" applyFont="1" applyFill="1" applyBorder="1" applyAlignment="1"/>
    <xf numFmtId="0" fontId="110" fillId="88" borderId="121" xfId="5229" applyFont="1" applyFill="1" applyBorder="1" applyAlignment="1">
      <alignment horizontal="center" wrapText="1"/>
    </xf>
    <xf numFmtId="0" fontId="10" fillId="0" borderId="36" xfId="5229" applyFont="1" applyFill="1" applyBorder="1" applyAlignment="1">
      <alignment horizontal="center" wrapText="1"/>
    </xf>
    <xf numFmtId="0" fontId="11" fillId="0" borderId="0" xfId="5233" applyFont="1" applyFill="1" applyBorder="1" applyAlignment="1">
      <alignment horizontal="left"/>
    </xf>
    <xf numFmtId="0" fontId="10" fillId="85" borderId="0" xfId="5229" applyFont="1" applyFill="1" applyBorder="1" applyAlignment="1">
      <alignment horizontal="center"/>
    </xf>
    <xf numFmtId="0" fontId="10" fillId="0" borderId="0" xfId="755" applyAlignment="1"/>
    <xf numFmtId="0" fontId="10" fillId="76" borderId="0" xfId="755" applyFill="1" applyAlignment="1"/>
    <xf numFmtId="0" fontId="21" fillId="80" borderId="0" xfId="755" applyFont="1" applyFill="1" applyAlignment="1">
      <alignment vertical="center"/>
    </xf>
    <xf numFmtId="0" fontId="11" fillId="0" borderId="0" xfId="755" applyFont="1" applyAlignment="1"/>
    <xf numFmtId="0" fontId="21" fillId="0" borderId="0" xfId="755" applyFont="1" applyAlignment="1">
      <alignment vertical="center"/>
    </xf>
    <xf numFmtId="0" fontId="108" fillId="78" borderId="55" xfId="755" applyFont="1" applyFill="1" applyBorder="1" applyAlignment="1">
      <alignment horizontal="center" wrapText="1"/>
    </xf>
    <xf numFmtId="0" fontId="108" fillId="78" borderId="51" xfId="755" applyFont="1" applyFill="1" applyBorder="1" applyAlignment="1">
      <alignment horizontal="center" wrapText="1"/>
    </xf>
    <xf numFmtId="0" fontId="23" fillId="0" borderId="0" xfId="755" applyFont="1" applyAlignment="1">
      <alignment vertical="center"/>
    </xf>
    <xf numFmtId="0" fontId="10" fillId="76" borderId="0" xfId="755" applyFill="1" applyAlignment="1">
      <alignment horizontal="center"/>
    </xf>
    <xf numFmtId="0" fontId="10" fillId="0" borderId="36" xfId="800" applyBorder="1" applyAlignment="1">
      <alignment horizontal="center" vertical="center" wrapText="1"/>
    </xf>
    <xf numFmtId="0" fontId="130" fillId="0" borderId="0" xfId="0" applyFont="1" applyAlignment="1">
      <alignment horizontal="left" vertical="top" wrapText="1"/>
    </xf>
    <xf numFmtId="0" fontId="21" fillId="0" borderId="0" xfId="800" applyFont="1" applyAlignment="1">
      <alignment vertical="center"/>
    </xf>
    <xf numFmtId="0" fontId="108" fillId="78" borderId="66" xfId="800" applyFont="1" applyFill="1" applyBorder="1" applyAlignment="1">
      <alignment horizontal="center" wrapText="1"/>
    </xf>
    <xf numFmtId="0" fontId="108" fillId="78" borderId="51" xfId="800" applyFont="1" applyFill="1" applyBorder="1" applyAlignment="1">
      <alignment horizontal="center" wrapText="1"/>
    </xf>
    <xf numFmtId="0" fontId="11" fillId="0" borderId="0" xfId="800" applyFont="1" applyAlignment="1"/>
    <xf numFmtId="0" fontId="21" fillId="80" borderId="0" xfId="800" applyFont="1" applyFill="1" applyAlignment="1">
      <alignment vertical="center"/>
    </xf>
    <xf numFmtId="43" fontId="11" fillId="0" borderId="0" xfId="800" applyNumberFormat="1" applyFont="1" applyAlignment="1"/>
    <xf numFmtId="0" fontId="10" fillId="0" borderId="0" xfId="800" applyAlignment="1"/>
    <xf numFmtId="0" fontId="10" fillId="76" borderId="0" xfId="800" applyFill="1" applyAlignment="1"/>
    <xf numFmtId="0" fontId="23" fillId="0" borderId="0" xfId="800" applyFont="1" applyAlignment="1">
      <alignment vertical="center"/>
    </xf>
    <xf numFmtId="0" fontId="10" fillId="76" borderId="0" xfId="800" applyFill="1" applyAlignment="1">
      <alignment horizontal="center"/>
    </xf>
    <xf numFmtId="0" fontId="21" fillId="0" borderId="0" xfId="1952" applyFont="1" applyAlignment="1">
      <alignment vertical="center"/>
    </xf>
    <xf numFmtId="0" fontId="11" fillId="0" borderId="0" xfId="1952" applyFont="1" applyAlignment="1">
      <alignment horizontal="left"/>
    </xf>
    <xf numFmtId="0" fontId="10" fillId="0" borderId="0" xfId="1952" applyAlignment="1"/>
    <xf numFmtId="0" fontId="10" fillId="76" borderId="0" xfId="1952" applyFill="1" applyAlignment="1"/>
    <xf numFmtId="0" fontId="21" fillId="80" borderId="0" xfId="1952" applyFont="1" applyFill="1" applyAlignment="1">
      <alignment vertical="center"/>
    </xf>
    <xf numFmtId="0" fontId="23" fillId="0" borderId="0" xfId="1952" applyFont="1" applyAlignment="1"/>
    <xf numFmtId="0" fontId="11" fillId="0" borderId="0" xfId="1952" applyFont="1" applyAlignment="1"/>
    <xf numFmtId="0" fontId="108" fillId="78" borderId="55" xfId="1952" applyFont="1" applyFill="1" applyBorder="1" applyAlignment="1">
      <alignment horizontal="center" vertical="center" wrapText="1"/>
    </xf>
    <xf numFmtId="0" fontId="108" fillId="78" borderId="51" xfId="1952" applyFont="1" applyFill="1" applyBorder="1" applyAlignment="1">
      <alignment horizontal="center" vertical="center" wrapText="1"/>
    </xf>
    <xf numFmtId="0" fontId="108" fillId="78" borderId="56" xfId="1952" applyFont="1" applyFill="1" applyBorder="1" applyAlignment="1">
      <alignment horizontal="center" vertical="center" wrapText="1"/>
    </xf>
    <xf numFmtId="0" fontId="108" fillId="78" borderId="63" xfId="1952" applyFont="1" applyFill="1" applyBorder="1" applyAlignment="1">
      <alignment horizontal="center" vertical="center" wrapText="1"/>
    </xf>
    <xf numFmtId="0" fontId="108" fillId="78" borderId="62" xfId="1952" applyFont="1" applyFill="1" applyBorder="1" applyAlignment="1">
      <alignment horizontal="center" vertical="center" wrapText="1"/>
    </xf>
    <xf numFmtId="3" fontId="10" fillId="0" borderId="45" xfId="1952" applyNumberFormat="1" applyBorder="1" applyAlignment="1">
      <alignment horizontal="center" vertical="center"/>
    </xf>
    <xf numFmtId="3" fontId="10" fillId="0" borderId="0" xfId="1952" applyNumberFormat="1" applyAlignment="1">
      <alignment horizontal="center" vertical="center"/>
    </xf>
    <xf numFmtId="0" fontId="10" fillId="0" borderId="60" xfId="1952" applyBorder="1" applyAlignment="1">
      <alignment horizontal="center" vertical="center" wrapText="1"/>
    </xf>
    <xf numFmtId="0" fontId="10" fillId="0" borderId="36" xfId="1952" applyBorder="1" applyAlignment="1">
      <alignment horizontal="center" vertical="center" wrapText="1"/>
    </xf>
    <xf numFmtId="0" fontId="10" fillId="76" borderId="0" xfId="1952" applyFill="1" applyAlignment="1">
      <alignment horizontal="center"/>
    </xf>
  </cellXfs>
  <cellStyles count="5415">
    <cellStyle name="0.0" xfId="157" xr:uid="{00000000-0005-0000-0000-000000000000}"/>
    <cellStyle name="0.00" xfId="158" xr:uid="{00000000-0005-0000-0000-000001000000}"/>
    <cellStyle name="20% - Accent1" xfId="5243" builtinId="30" customBuiltin="1"/>
    <cellStyle name="20% - Accent1 2" xfId="17" xr:uid="{00000000-0005-0000-0000-000002000000}"/>
    <cellStyle name="20% - Accent1 2 10" xfId="5401" xr:uid="{96316DC1-7314-4789-9CD5-5E7767A5823D}"/>
    <cellStyle name="20% - Accent1 2 2" xfId="159" xr:uid="{00000000-0005-0000-0000-000003000000}"/>
    <cellStyle name="20% - Accent1 2 2 2" xfId="160" xr:uid="{00000000-0005-0000-0000-000004000000}"/>
    <cellStyle name="20% - Accent1 2 2 2 2" xfId="568" xr:uid="{00000000-0005-0000-0000-000005000000}"/>
    <cellStyle name="20% - Accent1 2 2 2 2 2" xfId="1031" xr:uid="{00000000-0005-0000-0000-000006000000}"/>
    <cellStyle name="20% - Accent1 2 2 2 2 2 2" xfId="4110" xr:uid="{00000000-0005-0000-0000-000007000000}"/>
    <cellStyle name="20% - Accent1 2 2 2 2 3" xfId="1506" xr:uid="{00000000-0005-0000-0000-000008000000}"/>
    <cellStyle name="20% - Accent1 2 2 2 2 3 2" xfId="4572" xr:uid="{00000000-0005-0000-0000-000009000000}"/>
    <cellStyle name="20% - Accent1 2 2 2 2 4" xfId="3655" xr:uid="{00000000-0005-0000-0000-00000A000000}"/>
    <cellStyle name="20% - Accent1 2 2 2 2 5" xfId="2958" xr:uid="{00000000-0005-0000-0000-00000B000000}"/>
    <cellStyle name="20% - Accent1 2 2 2 2 6" xfId="2259" xr:uid="{00000000-0005-0000-0000-00000C000000}"/>
    <cellStyle name="20% - Accent1 2 2 2 3" xfId="803" xr:uid="{00000000-0005-0000-0000-00000D000000}"/>
    <cellStyle name="20% - Accent1 2 2 2 3 2" xfId="1744" xr:uid="{00000000-0005-0000-0000-00000E000000}"/>
    <cellStyle name="20% - Accent1 2 2 2 3 2 2" xfId="4806" xr:uid="{00000000-0005-0000-0000-00000F000000}"/>
    <cellStyle name="20% - Accent1 2 2 2 3 3" xfId="3883" xr:uid="{00000000-0005-0000-0000-000010000000}"/>
    <cellStyle name="20% - Accent1 2 2 2 3 4" xfId="3190" xr:uid="{00000000-0005-0000-0000-000011000000}"/>
    <cellStyle name="20% - Accent1 2 2 2 3 5" xfId="2490" xr:uid="{00000000-0005-0000-0000-000012000000}"/>
    <cellStyle name="20% - Accent1 2 2 2 4" xfId="1262" xr:uid="{00000000-0005-0000-0000-000013000000}"/>
    <cellStyle name="20% - Accent1 2 2 2 4 2" xfId="4338" xr:uid="{00000000-0005-0000-0000-000014000000}"/>
    <cellStyle name="20% - Accent1 2 2 2 5" xfId="3425" xr:uid="{00000000-0005-0000-0000-000015000000}"/>
    <cellStyle name="20% - Accent1 2 2 2 6" xfId="2724" xr:uid="{00000000-0005-0000-0000-000016000000}"/>
    <cellStyle name="20% - Accent1 2 2 2 7" xfId="2023" xr:uid="{00000000-0005-0000-0000-000017000000}"/>
    <cellStyle name="20% - Accent1 2 2 3" xfId="567" xr:uid="{00000000-0005-0000-0000-000018000000}"/>
    <cellStyle name="20% - Accent1 2 2 3 2" xfId="1030" xr:uid="{00000000-0005-0000-0000-000019000000}"/>
    <cellStyle name="20% - Accent1 2 2 3 2 2" xfId="4109" xr:uid="{00000000-0005-0000-0000-00001A000000}"/>
    <cellStyle name="20% - Accent1 2 2 3 3" xfId="1505" xr:uid="{00000000-0005-0000-0000-00001B000000}"/>
    <cellStyle name="20% - Accent1 2 2 3 3 2" xfId="4571" xr:uid="{00000000-0005-0000-0000-00001C000000}"/>
    <cellStyle name="20% - Accent1 2 2 3 4" xfId="3654" xr:uid="{00000000-0005-0000-0000-00001D000000}"/>
    <cellStyle name="20% - Accent1 2 2 3 5" xfId="2957" xr:uid="{00000000-0005-0000-0000-00001E000000}"/>
    <cellStyle name="20% - Accent1 2 2 3 6" xfId="2258" xr:uid="{00000000-0005-0000-0000-00001F000000}"/>
    <cellStyle name="20% - Accent1 2 2 4" xfId="802" xr:uid="{00000000-0005-0000-0000-000020000000}"/>
    <cellStyle name="20% - Accent1 2 2 4 2" xfId="1743" xr:uid="{00000000-0005-0000-0000-000021000000}"/>
    <cellStyle name="20% - Accent1 2 2 4 2 2" xfId="4805" xr:uid="{00000000-0005-0000-0000-000022000000}"/>
    <cellStyle name="20% - Accent1 2 2 4 3" xfId="3882" xr:uid="{00000000-0005-0000-0000-000023000000}"/>
    <cellStyle name="20% - Accent1 2 2 4 4" xfId="3189" xr:uid="{00000000-0005-0000-0000-000024000000}"/>
    <cellStyle name="20% - Accent1 2 2 4 5" xfId="2489" xr:uid="{00000000-0005-0000-0000-000025000000}"/>
    <cellStyle name="20% - Accent1 2 2 5" xfId="1261" xr:uid="{00000000-0005-0000-0000-000026000000}"/>
    <cellStyle name="20% - Accent1 2 2 5 2" xfId="4337" xr:uid="{00000000-0005-0000-0000-000027000000}"/>
    <cellStyle name="20% - Accent1 2 2 6" xfId="3424" xr:uid="{00000000-0005-0000-0000-000028000000}"/>
    <cellStyle name="20% - Accent1 2 2 7" xfId="2723" xr:uid="{00000000-0005-0000-0000-000029000000}"/>
    <cellStyle name="20% - Accent1 2 2 8" xfId="2022" xr:uid="{00000000-0005-0000-0000-00002A000000}"/>
    <cellStyle name="20% - Accent1 2 2 9" xfId="5400" xr:uid="{37E64313-1DB6-4E84-894F-4103BA7C9E63}"/>
    <cellStyle name="20% - Accent1 2 3" xfId="161" xr:uid="{00000000-0005-0000-0000-00002B000000}"/>
    <cellStyle name="20% - Accent1 2 3 2" xfId="569" xr:uid="{00000000-0005-0000-0000-00002C000000}"/>
    <cellStyle name="20% - Accent1 2 3 2 2" xfId="1032" xr:uid="{00000000-0005-0000-0000-00002D000000}"/>
    <cellStyle name="20% - Accent1 2 3 2 2 2" xfId="4111" xr:uid="{00000000-0005-0000-0000-00002E000000}"/>
    <cellStyle name="20% - Accent1 2 3 2 3" xfId="1507" xr:uid="{00000000-0005-0000-0000-00002F000000}"/>
    <cellStyle name="20% - Accent1 2 3 2 3 2" xfId="4573" xr:uid="{00000000-0005-0000-0000-000030000000}"/>
    <cellStyle name="20% - Accent1 2 3 2 4" xfId="3656" xr:uid="{00000000-0005-0000-0000-000031000000}"/>
    <cellStyle name="20% - Accent1 2 3 2 5" xfId="2959" xr:uid="{00000000-0005-0000-0000-000032000000}"/>
    <cellStyle name="20% - Accent1 2 3 2 6" xfId="2260" xr:uid="{00000000-0005-0000-0000-000033000000}"/>
    <cellStyle name="20% - Accent1 2 3 3" xfId="804" xr:uid="{00000000-0005-0000-0000-000034000000}"/>
    <cellStyle name="20% - Accent1 2 3 3 2" xfId="1745" xr:uid="{00000000-0005-0000-0000-000035000000}"/>
    <cellStyle name="20% - Accent1 2 3 3 2 2" xfId="4807" xr:uid="{00000000-0005-0000-0000-000036000000}"/>
    <cellStyle name="20% - Accent1 2 3 3 3" xfId="3884" xr:uid="{00000000-0005-0000-0000-000037000000}"/>
    <cellStyle name="20% - Accent1 2 3 3 4" xfId="3191" xr:uid="{00000000-0005-0000-0000-000038000000}"/>
    <cellStyle name="20% - Accent1 2 3 3 5" xfId="2491" xr:uid="{00000000-0005-0000-0000-000039000000}"/>
    <cellStyle name="20% - Accent1 2 3 4" xfId="1263" xr:uid="{00000000-0005-0000-0000-00003A000000}"/>
    <cellStyle name="20% - Accent1 2 3 4 2" xfId="4339" xr:uid="{00000000-0005-0000-0000-00003B000000}"/>
    <cellStyle name="20% - Accent1 2 3 5" xfId="3426" xr:uid="{00000000-0005-0000-0000-00003C000000}"/>
    <cellStyle name="20% - Accent1 2 3 6" xfId="2725" xr:uid="{00000000-0005-0000-0000-00003D000000}"/>
    <cellStyle name="20% - Accent1 2 3 7" xfId="2024" xr:uid="{00000000-0005-0000-0000-00003E000000}"/>
    <cellStyle name="20% - Accent1 2 3 8" xfId="5399" xr:uid="{0029CC69-6AC9-4086-9308-30A46CE83E9C}"/>
    <cellStyle name="20% - Accent1 2 4" xfId="526" xr:uid="{00000000-0005-0000-0000-00003F000000}"/>
    <cellStyle name="20% - Accent1 2 4 2" xfId="989" xr:uid="{00000000-0005-0000-0000-000040000000}"/>
    <cellStyle name="20% - Accent1 2 4 2 2" xfId="4068" xr:uid="{00000000-0005-0000-0000-000041000000}"/>
    <cellStyle name="20% - Accent1 2 4 3" xfId="1464" xr:uid="{00000000-0005-0000-0000-000042000000}"/>
    <cellStyle name="20% - Accent1 2 4 3 2" xfId="4530" xr:uid="{00000000-0005-0000-0000-000043000000}"/>
    <cellStyle name="20% - Accent1 2 4 4" xfId="3613" xr:uid="{00000000-0005-0000-0000-000044000000}"/>
    <cellStyle name="20% - Accent1 2 4 5" xfId="2916" xr:uid="{00000000-0005-0000-0000-000045000000}"/>
    <cellStyle name="20% - Accent1 2 4 6" xfId="2217" xr:uid="{00000000-0005-0000-0000-000046000000}"/>
    <cellStyle name="20% - Accent1 2 5" xfId="758" xr:uid="{00000000-0005-0000-0000-000047000000}"/>
    <cellStyle name="20% - Accent1 2 5 2" xfId="1699" xr:uid="{00000000-0005-0000-0000-000048000000}"/>
    <cellStyle name="20% - Accent1 2 5 2 2" xfId="4761" xr:uid="{00000000-0005-0000-0000-000049000000}"/>
    <cellStyle name="20% - Accent1 2 5 3" xfId="3840" xr:uid="{00000000-0005-0000-0000-00004A000000}"/>
    <cellStyle name="20% - Accent1 2 5 4" xfId="3147" xr:uid="{00000000-0005-0000-0000-00004B000000}"/>
    <cellStyle name="20% - Accent1 2 5 5" xfId="2448" xr:uid="{00000000-0005-0000-0000-00004C000000}"/>
    <cellStyle name="20% - Accent1 2 6" xfId="1219" xr:uid="{00000000-0005-0000-0000-00004D000000}"/>
    <cellStyle name="20% - Accent1 2 6 2" xfId="4295" xr:uid="{00000000-0005-0000-0000-00004E000000}"/>
    <cellStyle name="20% - Accent1 2 7" xfId="3382" xr:uid="{00000000-0005-0000-0000-00004F000000}"/>
    <cellStyle name="20% - Accent1 2 8" xfId="2681" xr:uid="{00000000-0005-0000-0000-000050000000}"/>
    <cellStyle name="20% - Accent1 2 9" xfId="1976" xr:uid="{00000000-0005-0000-0000-000051000000}"/>
    <cellStyle name="20% - Accent1 3" xfId="16" xr:uid="{00000000-0005-0000-0000-000052000000}"/>
    <cellStyle name="20% - Accent1 3 2" xfId="162" xr:uid="{00000000-0005-0000-0000-000053000000}"/>
    <cellStyle name="20% - Accent1 3 2 2" xfId="570" xr:uid="{00000000-0005-0000-0000-000054000000}"/>
    <cellStyle name="20% - Accent1 3 2 2 2" xfId="1033" xr:uid="{00000000-0005-0000-0000-000055000000}"/>
    <cellStyle name="20% - Accent1 3 2 2 2 2" xfId="4112" xr:uid="{00000000-0005-0000-0000-000056000000}"/>
    <cellStyle name="20% - Accent1 3 2 2 3" xfId="1508" xr:uid="{00000000-0005-0000-0000-000057000000}"/>
    <cellStyle name="20% - Accent1 3 2 2 3 2" xfId="4574" xr:uid="{00000000-0005-0000-0000-000058000000}"/>
    <cellStyle name="20% - Accent1 3 2 2 4" xfId="3657" xr:uid="{00000000-0005-0000-0000-000059000000}"/>
    <cellStyle name="20% - Accent1 3 2 2 5" xfId="2960" xr:uid="{00000000-0005-0000-0000-00005A000000}"/>
    <cellStyle name="20% - Accent1 3 2 2 6" xfId="2261" xr:uid="{00000000-0005-0000-0000-00005B000000}"/>
    <cellStyle name="20% - Accent1 3 2 3" xfId="805" xr:uid="{00000000-0005-0000-0000-00005C000000}"/>
    <cellStyle name="20% - Accent1 3 2 3 2" xfId="1746" xr:uid="{00000000-0005-0000-0000-00005D000000}"/>
    <cellStyle name="20% - Accent1 3 2 3 2 2" xfId="4808" xr:uid="{00000000-0005-0000-0000-00005E000000}"/>
    <cellStyle name="20% - Accent1 3 2 3 3" xfId="3885" xr:uid="{00000000-0005-0000-0000-00005F000000}"/>
    <cellStyle name="20% - Accent1 3 2 3 4" xfId="3192" xr:uid="{00000000-0005-0000-0000-000060000000}"/>
    <cellStyle name="20% - Accent1 3 2 3 5" xfId="2492" xr:uid="{00000000-0005-0000-0000-000061000000}"/>
    <cellStyle name="20% - Accent1 3 2 4" xfId="1264" xr:uid="{00000000-0005-0000-0000-000062000000}"/>
    <cellStyle name="20% - Accent1 3 2 4 2" xfId="4340" xr:uid="{00000000-0005-0000-0000-000063000000}"/>
    <cellStyle name="20% - Accent1 3 2 5" xfId="3427" xr:uid="{00000000-0005-0000-0000-000064000000}"/>
    <cellStyle name="20% - Accent1 3 2 6" xfId="2726" xr:uid="{00000000-0005-0000-0000-000065000000}"/>
    <cellStyle name="20% - Accent1 3 2 7" xfId="2025" xr:uid="{00000000-0005-0000-0000-000066000000}"/>
    <cellStyle name="20% - Accent1 3 3" xfId="525" xr:uid="{00000000-0005-0000-0000-000067000000}"/>
    <cellStyle name="20% - Accent1 3 3 2" xfId="988" xr:uid="{00000000-0005-0000-0000-000068000000}"/>
    <cellStyle name="20% - Accent1 3 3 2 2" xfId="4067" xr:uid="{00000000-0005-0000-0000-000069000000}"/>
    <cellStyle name="20% - Accent1 3 3 3" xfId="1463" xr:uid="{00000000-0005-0000-0000-00006A000000}"/>
    <cellStyle name="20% - Accent1 3 3 3 2" xfId="4529" xr:uid="{00000000-0005-0000-0000-00006B000000}"/>
    <cellStyle name="20% - Accent1 3 3 4" xfId="3612" xr:uid="{00000000-0005-0000-0000-00006C000000}"/>
    <cellStyle name="20% - Accent1 3 3 5" xfId="2915" xr:uid="{00000000-0005-0000-0000-00006D000000}"/>
    <cellStyle name="20% - Accent1 3 3 6" xfId="2216" xr:uid="{00000000-0005-0000-0000-00006E000000}"/>
    <cellStyle name="20% - Accent1 3 4" xfId="757" xr:uid="{00000000-0005-0000-0000-00006F000000}"/>
    <cellStyle name="20% - Accent1 3 4 2" xfId="1698" xr:uid="{00000000-0005-0000-0000-000070000000}"/>
    <cellStyle name="20% - Accent1 3 4 2 2" xfId="4760" xr:uid="{00000000-0005-0000-0000-000071000000}"/>
    <cellStyle name="20% - Accent1 3 4 3" xfId="3839" xr:uid="{00000000-0005-0000-0000-000072000000}"/>
    <cellStyle name="20% - Accent1 3 4 4" xfId="3146" xr:uid="{00000000-0005-0000-0000-000073000000}"/>
    <cellStyle name="20% - Accent1 3 4 5" xfId="2447" xr:uid="{00000000-0005-0000-0000-000074000000}"/>
    <cellStyle name="20% - Accent1 3 5" xfId="1218" xr:uid="{00000000-0005-0000-0000-000075000000}"/>
    <cellStyle name="20% - Accent1 3 5 2" xfId="4294" xr:uid="{00000000-0005-0000-0000-000076000000}"/>
    <cellStyle name="20% - Accent1 3 6" xfId="3381" xr:uid="{00000000-0005-0000-0000-000077000000}"/>
    <cellStyle name="20% - Accent1 3 7" xfId="2680" xr:uid="{00000000-0005-0000-0000-000078000000}"/>
    <cellStyle name="20% - Accent1 3 8" xfId="1975" xr:uid="{00000000-0005-0000-0000-000079000000}"/>
    <cellStyle name="20% - Accent1 3 9" xfId="5398" xr:uid="{F19FC8F3-414C-43E7-80E1-094C93E362C6}"/>
    <cellStyle name="20% - Accent1 4" xfId="163" xr:uid="{00000000-0005-0000-0000-00007A000000}"/>
    <cellStyle name="20% - Accent1 4 2" xfId="164" xr:uid="{00000000-0005-0000-0000-00007B000000}"/>
    <cellStyle name="20% - Accent1 4 2 2" xfId="572" xr:uid="{00000000-0005-0000-0000-00007C000000}"/>
    <cellStyle name="20% - Accent1 4 2 2 2" xfId="1035" xr:uid="{00000000-0005-0000-0000-00007D000000}"/>
    <cellStyle name="20% - Accent1 4 2 2 2 2" xfId="4114" xr:uid="{00000000-0005-0000-0000-00007E000000}"/>
    <cellStyle name="20% - Accent1 4 2 2 3" xfId="1510" xr:uid="{00000000-0005-0000-0000-00007F000000}"/>
    <cellStyle name="20% - Accent1 4 2 2 3 2" xfId="4576" xr:uid="{00000000-0005-0000-0000-000080000000}"/>
    <cellStyle name="20% - Accent1 4 2 2 4" xfId="3659" xr:uid="{00000000-0005-0000-0000-000081000000}"/>
    <cellStyle name="20% - Accent1 4 2 2 5" xfId="2962" xr:uid="{00000000-0005-0000-0000-000082000000}"/>
    <cellStyle name="20% - Accent1 4 2 2 6" xfId="2263" xr:uid="{00000000-0005-0000-0000-000083000000}"/>
    <cellStyle name="20% - Accent1 4 2 3" xfId="807" xr:uid="{00000000-0005-0000-0000-000084000000}"/>
    <cellStyle name="20% - Accent1 4 2 3 2" xfId="1748" xr:uid="{00000000-0005-0000-0000-000085000000}"/>
    <cellStyle name="20% - Accent1 4 2 3 2 2" xfId="4810" xr:uid="{00000000-0005-0000-0000-000086000000}"/>
    <cellStyle name="20% - Accent1 4 2 3 3" xfId="3887" xr:uid="{00000000-0005-0000-0000-000087000000}"/>
    <cellStyle name="20% - Accent1 4 2 3 4" xfId="3194" xr:uid="{00000000-0005-0000-0000-000088000000}"/>
    <cellStyle name="20% - Accent1 4 2 3 5" xfId="2494" xr:uid="{00000000-0005-0000-0000-000089000000}"/>
    <cellStyle name="20% - Accent1 4 2 4" xfId="1266" xr:uid="{00000000-0005-0000-0000-00008A000000}"/>
    <cellStyle name="20% - Accent1 4 2 4 2" xfId="4342" xr:uid="{00000000-0005-0000-0000-00008B000000}"/>
    <cellStyle name="20% - Accent1 4 2 5" xfId="3429" xr:uid="{00000000-0005-0000-0000-00008C000000}"/>
    <cellStyle name="20% - Accent1 4 2 6" xfId="2728" xr:uid="{00000000-0005-0000-0000-00008D000000}"/>
    <cellStyle name="20% - Accent1 4 2 7" xfId="2027" xr:uid="{00000000-0005-0000-0000-00008E000000}"/>
    <cellStyle name="20% - Accent1 4 3" xfId="571" xr:uid="{00000000-0005-0000-0000-00008F000000}"/>
    <cellStyle name="20% - Accent1 4 3 2" xfId="1034" xr:uid="{00000000-0005-0000-0000-000090000000}"/>
    <cellStyle name="20% - Accent1 4 3 2 2" xfId="4113" xr:uid="{00000000-0005-0000-0000-000091000000}"/>
    <cellStyle name="20% - Accent1 4 3 3" xfId="1509" xr:uid="{00000000-0005-0000-0000-000092000000}"/>
    <cellStyle name="20% - Accent1 4 3 3 2" xfId="4575" xr:uid="{00000000-0005-0000-0000-000093000000}"/>
    <cellStyle name="20% - Accent1 4 3 4" xfId="3658" xr:uid="{00000000-0005-0000-0000-000094000000}"/>
    <cellStyle name="20% - Accent1 4 3 5" xfId="2961" xr:uid="{00000000-0005-0000-0000-000095000000}"/>
    <cellStyle name="20% - Accent1 4 3 6" xfId="2262" xr:uid="{00000000-0005-0000-0000-000096000000}"/>
    <cellStyle name="20% - Accent1 4 4" xfId="806" xr:uid="{00000000-0005-0000-0000-000097000000}"/>
    <cellStyle name="20% - Accent1 4 4 2" xfId="1747" xr:uid="{00000000-0005-0000-0000-000098000000}"/>
    <cellStyle name="20% - Accent1 4 4 2 2" xfId="4809" xr:uid="{00000000-0005-0000-0000-000099000000}"/>
    <cellStyle name="20% - Accent1 4 4 3" xfId="3886" xr:uid="{00000000-0005-0000-0000-00009A000000}"/>
    <cellStyle name="20% - Accent1 4 4 4" xfId="3193" xr:uid="{00000000-0005-0000-0000-00009B000000}"/>
    <cellStyle name="20% - Accent1 4 4 5" xfId="2493" xr:uid="{00000000-0005-0000-0000-00009C000000}"/>
    <cellStyle name="20% - Accent1 4 5" xfId="1265" xr:uid="{00000000-0005-0000-0000-00009D000000}"/>
    <cellStyle name="20% - Accent1 4 5 2" xfId="4341" xr:uid="{00000000-0005-0000-0000-00009E000000}"/>
    <cellStyle name="20% - Accent1 4 6" xfId="3428" xr:uid="{00000000-0005-0000-0000-00009F000000}"/>
    <cellStyle name="20% - Accent1 4 7" xfId="2727" xr:uid="{00000000-0005-0000-0000-0000A0000000}"/>
    <cellStyle name="20% - Accent1 4 8" xfId="2026" xr:uid="{00000000-0005-0000-0000-0000A1000000}"/>
    <cellStyle name="20% - Accent2" xfId="5246" builtinId="34" customBuiltin="1"/>
    <cellStyle name="20% - Accent2 2" xfId="19" xr:uid="{00000000-0005-0000-0000-0000A2000000}"/>
    <cellStyle name="20% - Accent2 2 10" xfId="5264" xr:uid="{274E0D0F-204B-43A5-B827-27DFA07BFD6B}"/>
    <cellStyle name="20% - Accent2 2 2" xfId="165" xr:uid="{00000000-0005-0000-0000-0000A3000000}"/>
    <cellStyle name="20% - Accent2 2 2 2" xfId="166" xr:uid="{00000000-0005-0000-0000-0000A4000000}"/>
    <cellStyle name="20% - Accent2 2 2 2 2" xfId="574" xr:uid="{00000000-0005-0000-0000-0000A5000000}"/>
    <cellStyle name="20% - Accent2 2 2 2 2 2" xfId="1037" xr:uid="{00000000-0005-0000-0000-0000A6000000}"/>
    <cellStyle name="20% - Accent2 2 2 2 2 2 2" xfId="4116" xr:uid="{00000000-0005-0000-0000-0000A7000000}"/>
    <cellStyle name="20% - Accent2 2 2 2 2 3" xfId="1512" xr:uid="{00000000-0005-0000-0000-0000A8000000}"/>
    <cellStyle name="20% - Accent2 2 2 2 2 3 2" xfId="4578" xr:uid="{00000000-0005-0000-0000-0000A9000000}"/>
    <cellStyle name="20% - Accent2 2 2 2 2 4" xfId="3661" xr:uid="{00000000-0005-0000-0000-0000AA000000}"/>
    <cellStyle name="20% - Accent2 2 2 2 2 5" xfId="2964" xr:uid="{00000000-0005-0000-0000-0000AB000000}"/>
    <cellStyle name="20% - Accent2 2 2 2 2 6" xfId="2265" xr:uid="{00000000-0005-0000-0000-0000AC000000}"/>
    <cellStyle name="20% - Accent2 2 2 2 3" xfId="809" xr:uid="{00000000-0005-0000-0000-0000AD000000}"/>
    <cellStyle name="20% - Accent2 2 2 2 3 2" xfId="1750" xr:uid="{00000000-0005-0000-0000-0000AE000000}"/>
    <cellStyle name="20% - Accent2 2 2 2 3 2 2" xfId="4812" xr:uid="{00000000-0005-0000-0000-0000AF000000}"/>
    <cellStyle name="20% - Accent2 2 2 2 3 3" xfId="3889" xr:uid="{00000000-0005-0000-0000-0000B0000000}"/>
    <cellStyle name="20% - Accent2 2 2 2 3 4" xfId="3196" xr:uid="{00000000-0005-0000-0000-0000B1000000}"/>
    <cellStyle name="20% - Accent2 2 2 2 3 5" xfId="2496" xr:uid="{00000000-0005-0000-0000-0000B2000000}"/>
    <cellStyle name="20% - Accent2 2 2 2 4" xfId="1268" xr:uid="{00000000-0005-0000-0000-0000B3000000}"/>
    <cellStyle name="20% - Accent2 2 2 2 4 2" xfId="4344" xr:uid="{00000000-0005-0000-0000-0000B4000000}"/>
    <cellStyle name="20% - Accent2 2 2 2 5" xfId="3431" xr:uid="{00000000-0005-0000-0000-0000B5000000}"/>
    <cellStyle name="20% - Accent2 2 2 2 6" xfId="2730" xr:uid="{00000000-0005-0000-0000-0000B6000000}"/>
    <cellStyle name="20% - Accent2 2 2 2 7" xfId="2029" xr:uid="{00000000-0005-0000-0000-0000B7000000}"/>
    <cellStyle name="20% - Accent2 2 2 3" xfId="573" xr:uid="{00000000-0005-0000-0000-0000B8000000}"/>
    <cellStyle name="20% - Accent2 2 2 3 2" xfId="1036" xr:uid="{00000000-0005-0000-0000-0000B9000000}"/>
    <cellStyle name="20% - Accent2 2 2 3 2 2" xfId="4115" xr:uid="{00000000-0005-0000-0000-0000BA000000}"/>
    <cellStyle name="20% - Accent2 2 2 3 3" xfId="1511" xr:uid="{00000000-0005-0000-0000-0000BB000000}"/>
    <cellStyle name="20% - Accent2 2 2 3 3 2" xfId="4577" xr:uid="{00000000-0005-0000-0000-0000BC000000}"/>
    <cellStyle name="20% - Accent2 2 2 3 4" xfId="3660" xr:uid="{00000000-0005-0000-0000-0000BD000000}"/>
    <cellStyle name="20% - Accent2 2 2 3 5" xfId="2963" xr:uid="{00000000-0005-0000-0000-0000BE000000}"/>
    <cellStyle name="20% - Accent2 2 2 3 6" xfId="2264" xr:uid="{00000000-0005-0000-0000-0000BF000000}"/>
    <cellStyle name="20% - Accent2 2 2 4" xfId="808" xr:uid="{00000000-0005-0000-0000-0000C0000000}"/>
    <cellStyle name="20% - Accent2 2 2 4 2" xfId="1749" xr:uid="{00000000-0005-0000-0000-0000C1000000}"/>
    <cellStyle name="20% - Accent2 2 2 4 2 2" xfId="4811" xr:uid="{00000000-0005-0000-0000-0000C2000000}"/>
    <cellStyle name="20% - Accent2 2 2 4 3" xfId="3888" xr:uid="{00000000-0005-0000-0000-0000C3000000}"/>
    <cellStyle name="20% - Accent2 2 2 4 4" xfId="3195" xr:uid="{00000000-0005-0000-0000-0000C4000000}"/>
    <cellStyle name="20% - Accent2 2 2 4 5" xfId="2495" xr:uid="{00000000-0005-0000-0000-0000C5000000}"/>
    <cellStyle name="20% - Accent2 2 2 5" xfId="1267" xr:uid="{00000000-0005-0000-0000-0000C6000000}"/>
    <cellStyle name="20% - Accent2 2 2 5 2" xfId="4343" xr:uid="{00000000-0005-0000-0000-0000C7000000}"/>
    <cellStyle name="20% - Accent2 2 2 6" xfId="3430" xr:uid="{00000000-0005-0000-0000-0000C8000000}"/>
    <cellStyle name="20% - Accent2 2 2 7" xfId="2729" xr:uid="{00000000-0005-0000-0000-0000C9000000}"/>
    <cellStyle name="20% - Accent2 2 2 8" xfId="2028" xr:uid="{00000000-0005-0000-0000-0000CA000000}"/>
    <cellStyle name="20% - Accent2 2 2 9" xfId="5320" xr:uid="{6D7B9449-D1F8-47B8-9DBE-CA08B89C8C35}"/>
    <cellStyle name="20% - Accent2 2 3" xfId="167" xr:uid="{00000000-0005-0000-0000-0000CB000000}"/>
    <cellStyle name="20% - Accent2 2 3 2" xfId="575" xr:uid="{00000000-0005-0000-0000-0000CC000000}"/>
    <cellStyle name="20% - Accent2 2 3 2 2" xfId="1038" xr:uid="{00000000-0005-0000-0000-0000CD000000}"/>
    <cellStyle name="20% - Accent2 2 3 2 2 2" xfId="4117" xr:uid="{00000000-0005-0000-0000-0000CE000000}"/>
    <cellStyle name="20% - Accent2 2 3 2 3" xfId="1513" xr:uid="{00000000-0005-0000-0000-0000CF000000}"/>
    <cellStyle name="20% - Accent2 2 3 2 3 2" xfId="4579" xr:uid="{00000000-0005-0000-0000-0000D0000000}"/>
    <cellStyle name="20% - Accent2 2 3 2 4" xfId="3662" xr:uid="{00000000-0005-0000-0000-0000D1000000}"/>
    <cellStyle name="20% - Accent2 2 3 2 5" xfId="2965" xr:uid="{00000000-0005-0000-0000-0000D2000000}"/>
    <cellStyle name="20% - Accent2 2 3 2 6" xfId="2266" xr:uid="{00000000-0005-0000-0000-0000D3000000}"/>
    <cellStyle name="20% - Accent2 2 3 3" xfId="810" xr:uid="{00000000-0005-0000-0000-0000D4000000}"/>
    <cellStyle name="20% - Accent2 2 3 3 2" xfId="1751" xr:uid="{00000000-0005-0000-0000-0000D5000000}"/>
    <cellStyle name="20% - Accent2 2 3 3 2 2" xfId="4813" xr:uid="{00000000-0005-0000-0000-0000D6000000}"/>
    <cellStyle name="20% - Accent2 2 3 3 3" xfId="3890" xr:uid="{00000000-0005-0000-0000-0000D7000000}"/>
    <cellStyle name="20% - Accent2 2 3 3 4" xfId="3197" xr:uid="{00000000-0005-0000-0000-0000D8000000}"/>
    <cellStyle name="20% - Accent2 2 3 3 5" xfId="2497" xr:uid="{00000000-0005-0000-0000-0000D9000000}"/>
    <cellStyle name="20% - Accent2 2 3 4" xfId="1269" xr:uid="{00000000-0005-0000-0000-0000DA000000}"/>
    <cellStyle name="20% - Accent2 2 3 4 2" xfId="4345" xr:uid="{00000000-0005-0000-0000-0000DB000000}"/>
    <cellStyle name="20% - Accent2 2 3 5" xfId="3432" xr:uid="{00000000-0005-0000-0000-0000DC000000}"/>
    <cellStyle name="20% - Accent2 2 3 6" xfId="2731" xr:uid="{00000000-0005-0000-0000-0000DD000000}"/>
    <cellStyle name="20% - Accent2 2 3 7" xfId="2030" xr:uid="{00000000-0005-0000-0000-0000DE000000}"/>
    <cellStyle name="20% - Accent2 2 3 8" xfId="5305" xr:uid="{7E6541D3-BD28-429A-AF17-47CA167D94C0}"/>
    <cellStyle name="20% - Accent2 2 4" xfId="528" xr:uid="{00000000-0005-0000-0000-0000DF000000}"/>
    <cellStyle name="20% - Accent2 2 4 2" xfId="991" xr:uid="{00000000-0005-0000-0000-0000E0000000}"/>
    <cellStyle name="20% - Accent2 2 4 2 2" xfId="4070" xr:uid="{00000000-0005-0000-0000-0000E1000000}"/>
    <cellStyle name="20% - Accent2 2 4 3" xfId="1466" xr:uid="{00000000-0005-0000-0000-0000E2000000}"/>
    <cellStyle name="20% - Accent2 2 4 3 2" xfId="4532" xr:uid="{00000000-0005-0000-0000-0000E3000000}"/>
    <cellStyle name="20% - Accent2 2 4 4" xfId="3615" xr:uid="{00000000-0005-0000-0000-0000E4000000}"/>
    <cellStyle name="20% - Accent2 2 4 5" xfId="2918" xr:uid="{00000000-0005-0000-0000-0000E5000000}"/>
    <cellStyle name="20% - Accent2 2 4 6" xfId="2219" xr:uid="{00000000-0005-0000-0000-0000E6000000}"/>
    <cellStyle name="20% - Accent2 2 5" xfId="760" xr:uid="{00000000-0005-0000-0000-0000E7000000}"/>
    <cellStyle name="20% - Accent2 2 5 2" xfId="1701" xr:uid="{00000000-0005-0000-0000-0000E8000000}"/>
    <cellStyle name="20% - Accent2 2 5 2 2" xfId="4763" xr:uid="{00000000-0005-0000-0000-0000E9000000}"/>
    <cellStyle name="20% - Accent2 2 5 3" xfId="3842" xr:uid="{00000000-0005-0000-0000-0000EA000000}"/>
    <cellStyle name="20% - Accent2 2 5 4" xfId="3149" xr:uid="{00000000-0005-0000-0000-0000EB000000}"/>
    <cellStyle name="20% - Accent2 2 5 5" xfId="2450" xr:uid="{00000000-0005-0000-0000-0000EC000000}"/>
    <cellStyle name="20% - Accent2 2 6" xfId="1221" xr:uid="{00000000-0005-0000-0000-0000ED000000}"/>
    <cellStyle name="20% - Accent2 2 6 2" xfId="4297" xr:uid="{00000000-0005-0000-0000-0000EE000000}"/>
    <cellStyle name="20% - Accent2 2 7" xfId="3384" xr:uid="{00000000-0005-0000-0000-0000EF000000}"/>
    <cellStyle name="20% - Accent2 2 8" xfId="2683" xr:uid="{00000000-0005-0000-0000-0000F0000000}"/>
    <cellStyle name="20% - Accent2 2 9" xfId="1978" xr:uid="{00000000-0005-0000-0000-0000F1000000}"/>
    <cellStyle name="20% - Accent2 3" xfId="18" xr:uid="{00000000-0005-0000-0000-0000F2000000}"/>
    <cellStyle name="20% - Accent2 3 2" xfId="168" xr:uid="{00000000-0005-0000-0000-0000F3000000}"/>
    <cellStyle name="20% - Accent2 3 2 2" xfId="576" xr:uid="{00000000-0005-0000-0000-0000F4000000}"/>
    <cellStyle name="20% - Accent2 3 2 2 2" xfId="1039" xr:uid="{00000000-0005-0000-0000-0000F5000000}"/>
    <cellStyle name="20% - Accent2 3 2 2 2 2" xfId="4118" xr:uid="{00000000-0005-0000-0000-0000F6000000}"/>
    <cellStyle name="20% - Accent2 3 2 2 3" xfId="1514" xr:uid="{00000000-0005-0000-0000-0000F7000000}"/>
    <cellStyle name="20% - Accent2 3 2 2 3 2" xfId="4580" xr:uid="{00000000-0005-0000-0000-0000F8000000}"/>
    <cellStyle name="20% - Accent2 3 2 2 4" xfId="3663" xr:uid="{00000000-0005-0000-0000-0000F9000000}"/>
    <cellStyle name="20% - Accent2 3 2 2 5" xfId="2966" xr:uid="{00000000-0005-0000-0000-0000FA000000}"/>
    <cellStyle name="20% - Accent2 3 2 2 6" xfId="2267" xr:uid="{00000000-0005-0000-0000-0000FB000000}"/>
    <cellStyle name="20% - Accent2 3 2 3" xfId="811" xr:uid="{00000000-0005-0000-0000-0000FC000000}"/>
    <cellStyle name="20% - Accent2 3 2 3 2" xfId="1752" xr:uid="{00000000-0005-0000-0000-0000FD000000}"/>
    <cellStyle name="20% - Accent2 3 2 3 2 2" xfId="4814" xr:uid="{00000000-0005-0000-0000-0000FE000000}"/>
    <cellStyle name="20% - Accent2 3 2 3 3" xfId="3891" xr:uid="{00000000-0005-0000-0000-0000FF000000}"/>
    <cellStyle name="20% - Accent2 3 2 3 4" xfId="3198" xr:uid="{00000000-0005-0000-0000-000000010000}"/>
    <cellStyle name="20% - Accent2 3 2 3 5" xfId="2498" xr:uid="{00000000-0005-0000-0000-000001010000}"/>
    <cellStyle name="20% - Accent2 3 2 4" xfId="1270" xr:uid="{00000000-0005-0000-0000-000002010000}"/>
    <cellStyle name="20% - Accent2 3 2 4 2" xfId="4346" xr:uid="{00000000-0005-0000-0000-000003010000}"/>
    <cellStyle name="20% - Accent2 3 2 5" xfId="3433" xr:uid="{00000000-0005-0000-0000-000004010000}"/>
    <cellStyle name="20% - Accent2 3 2 6" xfId="2732" xr:uid="{00000000-0005-0000-0000-000005010000}"/>
    <cellStyle name="20% - Accent2 3 2 7" xfId="2031" xr:uid="{00000000-0005-0000-0000-000006010000}"/>
    <cellStyle name="20% - Accent2 3 3" xfId="527" xr:uid="{00000000-0005-0000-0000-000007010000}"/>
    <cellStyle name="20% - Accent2 3 3 2" xfId="990" xr:uid="{00000000-0005-0000-0000-000008010000}"/>
    <cellStyle name="20% - Accent2 3 3 2 2" xfId="4069" xr:uid="{00000000-0005-0000-0000-000009010000}"/>
    <cellStyle name="20% - Accent2 3 3 3" xfId="1465" xr:uid="{00000000-0005-0000-0000-00000A010000}"/>
    <cellStyle name="20% - Accent2 3 3 3 2" xfId="4531" xr:uid="{00000000-0005-0000-0000-00000B010000}"/>
    <cellStyle name="20% - Accent2 3 3 4" xfId="3614" xr:uid="{00000000-0005-0000-0000-00000C010000}"/>
    <cellStyle name="20% - Accent2 3 3 5" xfId="2917" xr:uid="{00000000-0005-0000-0000-00000D010000}"/>
    <cellStyle name="20% - Accent2 3 3 6" xfId="2218" xr:uid="{00000000-0005-0000-0000-00000E010000}"/>
    <cellStyle name="20% - Accent2 3 4" xfId="759" xr:uid="{00000000-0005-0000-0000-00000F010000}"/>
    <cellStyle name="20% - Accent2 3 4 2" xfId="1700" xr:uid="{00000000-0005-0000-0000-000010010000}"/>
    <cellStyle name="20% - Accent2 3 4 2 2" xfId="4762" xr:uid="{00000000-0005-0000-0000-000011010000}"/>
    <cellStyle name="20% - Accent2 3 4 3" xfId="3841" xr:uid="{00000000-0005-0000-0000-000012010000}"/>
    <cellStyle name="20% - Accent2 3 4 4" xfId="3148" xr:uid="{00000000-0005-0000-0000-000013010000}"/>
    <cellStyle name="20% - Accent2 3 4 5" xfId="2449" xr:uid="{00000000-0005-0000-0000-000014010000}"/>
    <cellStyle name="20% - Accent2 3 5" xfId="1220" xr:uid="{00000000-0005-0000-0000-000015010000}"/>
    <cellStyle name="20% - Accent2 3 5 2" xfId="4296" xr:uid="{00000000-0005-0000-0000-000016010000}"/>
    <cellStyle name="20% - Accent2 3 6" xfId="3383" xr:uid="{00000000-0005-0000-0000-000017010000}"/>
    <cellStyle name="20% - Accent2 3 7" xfId="2682" xr:uid="{00000000-0005-0000-0000-000018010000}"/>
    <cellStyle name="20% - Accent2 3 8" xfId="1977" xr:uid="{00000000-0005-0000-0000-000019010000}"/>
    <cellStyle name="20% - Accent2 3 9" xfId="5319" xr:uid="{8712F7FF-1341-40BE-9BB0-6B5CBAD424AA}"/>
    <cellStyle name="20% - Accent2 4" xfId="169" xr:uid="{00000000-0005-0000-0000-00001A010000}"/>
    <cellStyle name="20% - Accent2 4 2" xfId="170" xr:uid="{00000000-0005-0000-0000-00001B010000}"/>
    <cellStyle name="20% - Accent2 4 2 2" xfId="578" xr:uid="{00000000-0005-0000-0000-00001C010000}"/>
    <cellStyle name="20% - Accent2 4 2 2 2" xfId="1041" xr:uid="{00000000-0005-0000-0000-00001D010000}"/>
    <cellStyle name="20% - Accent2 4 2 2 2 2" xfId="4120" xr:uid="{00000000-0005-0000-0000-00001E010000}"/>
    <cellStyle name="20% - Accent2 4 2 2 3" xfId="1516" xr:uid="{00000000-0005-0000-0000-00001F010000}"/>
    <cellStyle name="20% - Accent2 4 2 2 3 2" xfId="4582" xr:uid="{00000000-0005-0000-0000-000020010000}"/>
    <cellStyle name="20% - Accent2 4 2 2 4" xfId="3665" xr:uid="{00000000-0005-0000-0000-000021010000}"/>
    <cellStyle name="20% - Accent2 4 2 2 5" xfId="2968" xr:uid="{00000000-0005-0000-0000-000022010000}"/>
    <cellStyle name="20% - Accent2 4 2 2 6" xfId="2269" xr:uid="{00000000-0005-0000-0000-000023010000}"/>
    <cellStyle name="20% - Accent2 4 2 3" xfId="813" xr:uid="{00000000-0005-0000-0000-000024010000}"/>
    <cellStyle name="20% - Accent2 4 2 3 2" xfId="1754" xr:uid="{00000000-0005-0000-0000-000025010000}"/>
    <cellStyle name="20% - Accent2 4 2 3 2 2" xfId="4816" xr:uid="{00000000-0005-0000-0000-000026010000}"/>
    <cellStyle name="20% - Accent2 4 2 3 3" xfId="3893" xr:uid="{00000000-0005-0000-0000-000027010000}"/>
    <cellStyle name="20% - Accent2 4 2 3 4" xfId="3200" xr:uid="{00000000-0005-0000-0000-000028010000}"/>
    <cellStyle name="20% - Accent2 4 2 3 5" xfId="2500" xr:uid="{00000000-0005-0000-0000-000029010000}"/>
    <cellStyle name="20% - Accent2 4 2 4" xfId="1272" xr:uid="{00000000-0005-0000-0000-00002A010000}"/>
    <cellStyle name="20% - Accent2 4 2 4 2" xfId="4348" xr:uid="{00000000-0005-0000-0000-00002B010000}"/>
    <cellStyle name="20% - Accent2 4 2 5" xfId="3435" xr:uid="{00000000-0005-0000-0000-00002C010000}"/>
    <cellStyle name="20% - Accent2 4 2 6" xfId="2734" xr:uid="{00000000-0005-0000-0000-00002D010000}"/>
    <cellStyle name="20% - Accent2 4 2 7" xfId="2033" xr:uid="{00000000-0005-0000-0000-00002E010000}"/>
    <cellStyle name="20% - Accent2 4 3" xfId="577" xr:uid="{00000000-0005-0000-0000-00002F010000}"/>
    <cellStyle name="20% - Accent2 4 3 2" xfId="1040" xr:uid="{00000000-0005-0000-0000-000030010000}"/>
    <cellStyle name="20% - Accent2 4 3 2 2" xfId="4119" xr:uid="{00000000-0005-0000-0000-000031010000}"/>
    <cellStyle name="20% - Accent2 4 3 3" xfId="1515" xr:uid="{00000000-0005-0000-0000-000032010000}"/>
    <cellStyle name="20% - Accent2 4 3 3 2" xfId="4581" xr:uid="{00000000-0005-0000-0000-000033010000}"/>
    <cellStyle name="20% - Accent2 4 3 4" xfId="3664" xr:uid="{00000000-0005-0000-0000-000034010000}"/>
    <cellStyle name="20% - Accent2 4 3 5" xfId="2967" xr:uid="{00000000-0005-0000-0000-000035010000}"/>
    <cellStyle name="20% - Accent2 4 3 6" xfId="2268" xr:uid="{00000000-0005-0000-0000-000036010000}"/>
    <cellStyle name="20% - Accent2 4 4" xfId="812" xr:uid="{00000000-0005-0000-0000-000037010000}"/>
    <cellStyle name="20% - Accent2 4 4 2" xfId="1753" xr:uid="{00000000-0005-0000-0000-000038010000}"/>
    <cellStyle name="20% - Accent2 4 4 2 2" xfId="4815" xr:uid="{00000000-0005-0000-0000-000039010000}"/>
    <cellStyle name="20% - Accent2 4 4 3" xfId="3892" xr:uid="{00000000-0005-0000-0000-00003A010000}"/>
    <cellStyle name="20% - Accent2 4 4 4" xfId="3199" xr:uid="{00000000-0005-0000-0000-00003B010000}"/>
    <cellStyle name="20% - Accent2 4 4 5" xfId="2499" xr:uid="{00000000-0005-0000-0000-00003C010000}"/>
    <cellStyle name="20% - Accent2 4 5" xfId="1271" xr:uid="{00000000-0005-0000-0000-00003D010000}"/>
    <cellStyle name="20% - Accent2 4 5 2" xfId="4347" xr:uid="{00000000-0005-0000-0000-00003E010000}"/>
    <cellStyle name="20% - Accent2 4 6" xfId="3434" xr:uid="{00000000-0005-0000-0000-00003F010000}"/>
    <cellStyle name="20% - Accent2 4 7" xfId="2733" xr:uid="{00000000-0005-0000-0000-000040010000}"/>
    <cellStyle name="20% - Accent2 4 8" xfId="2032" xr:uid="{00000000-0005-0000-0000-000041010000}"/>
    <cellStyle name="20% - Accent3" xfId="5249" builtinId="38" customBuiltin="1"/>
    <cellStyle name="20% - Accent3 2" xfId="21" xr:uid="{00000000-0005-0000-0000-000042010000}"/>
    <cellStyle name="20% - Accent3 2 10" xfId="5265" xr:uid="{0E3B3B21-74A8-40D3-9B3A-6E09649F131C}"/>
    <cellStyle name="20% - Accent3 2 2" xfId="171" xr:uid="{00000000-0005-0000-0000-000043010000}"/>
    <cellStyle name="20% - Accent3 2 2 2" xfId="172" xr:uid="{00000000-0005-0000-0000-000044010000}"/>
    <cellStyle name="20% - Accent3 2 2 2 2" xfId="580" xr:uid="{00000000-0005-0000-0000-000045010000}"/>
    <cellStyle name="20% - Accent3 2 2 2 2 2" xfId="1043" xr:uid="{00000000-0005-0000-0000-000046010000}"/>
    <cellStyle name="20% - Accent3 2 2 2 2 2 2" xfId="4122" xr:uid="{00000000-0005-0000-0000-000047010000}"/>
    <cellStyle name="20% - Accent3 2 2 2 2 3" xfId="1518" xr:uid="{00000000-0005-0000-0000-000048010000}"/>
    <cellStyle name="20% - Accent3 2 2 2 2 3 2" xfId="4584" xr:uid="{00000000-0005-0000-0000-000049010000}"/>
    <cellStyle name="20% - Accent3 2 2 2 2 4" xfId="3667" xr:uid="{00000000-0005-0000-0000-00004A010000}"/>
    <cellStyle name="20% - Accent3 2 2 2 2 5" xfId="2970" xr:uid="{00000000-0005-0000-0000-00004B010000}"/>
    <cellStyle name="20% - Accent3 2 2 2 2 6" xfId="2271" xr:uid="{00000000-0005-0000-0000-00004C010000}"/>
    <cellStyle name="20% - Accent3 2 2 2 3" xfId="815" xr:uid="{00000000-0005-0000-0000-00004D010000}"/>
    <cellStyle name="20% - Accent3 2 2 2 3 2" xfId="1756" xr:uid="{00000000-0005-0000-0000-00004E010000}"/>
    <cellStyle name="20% - Accent3 2 2 2 3 2 2" xfId="4818" xr:uid="{00000000-0005-0000-0000-00004F010000}"/>
    <cellStyle name="20% - Accent3 2 2 2 3 3" xfId="3895" xr:uid="{00000000-0005-0000-0000-000050010000}"/>
    <cellStyle name="20% - Accent3 2 2 2 3 4" xfId="3202" xr:uid="{00000000-0005-0000-0000-000051010000}"/>
    <cellStyle name="20% - Accent3 2 2 2 3 5" xfId="2502" xr:uid="{00000000-0005-0000-0000-000052010000}"/>
    <cellStyle name="20% - Accent3 2 2 2 4" xfId="1274" xr:uid="{00000000-0005-0000-0000-000053010000}"/>
    <cellStyle name="20% - Accent3 2 2 2 4 2" xfId="4350" xr:uid="{00000000-0005-0000-0000-000054010000}"/>
    <cellStyle name="20% - Accent3 2 2 2 5" xfId="3437" xr:uid="{00000000-0005-0000-0000-000055010000}"/>
    <cellStyle name="20% - Accent3 2 2 2 6" xfId="2736" xr:uid="{00000000-0005-0000-0000-000056010000}"/>
    <cellStyle name="20% - Accent3 2 2 2 7" xfId="2035" xr:uid="{00000000-0005-0000-0000-000057010000}"/>
    <cellStyle name="20% - Accent3 2 2 3" xfId="579" xr:uid="{00000000-0005-0000-0000-000058010000}"/>
    <cellStyle name="20% - Accent3 2 2 3 2" xfId="1042" xr:uid="{00000000-0005-0000-0000-000059010000}"/>
    <cellStyle name="20% - Accent3 2 2 3 2 2" xfId="4121" xr:uid="{00000000-0005-0000-0000-00005A010000}"/>
    <cellStyle name="20% - Accent3 2 2 3 3" xfId="1517" xr:uid="{00000000-0005-0000-0000-00005B010000}"/>
    <cellStyle name="20% - Accent3 2 2 3 3 2" xfId="4583" xr:uid="{00000000-0005-0000-0000-00005C010000}"/>
    <cellStyle name="20% - Accent3 2 2 3 4" xfId="3666" xr:uid="{00000000-0005-0000-0000-00005D010000}"/>
    <cellStyle name="20% - Accent3 2 2 3 5" xfId="2969" xr:uid="{00000000-0005-0000-0000-00005E010000}"/>
    <cellStyle name="20% - Accent3 2 2 3 6" xfId="2270" xr:uid="{00000000-0005-0000-0000-00005F010000}"/>
    <cellStyle name="20% - Accent3 2 2 4" xfId="814" xr:uid="{00000000-0005-0000-0000-000060010000}"/>
    <cellStyle name="20% - Accent3 2 2 4 2" xfId="1755" xr:uid="{00000000-0005-0000-0000-000061010000}"/>
    <cellStyle name="20% - Accent3 2 2 4 2 2" xfId="4817" xr:uid="{00000000-0005-0000-0000-000062010000}"/>
    <cellStyle name="20% - Accent3 2 2 4 3" xfId="3894" xr:uid="{00000000-0005-0000-0000-000063010000}"/>
    <cellStyle name="20% - Accent3 2 2 4 4" xfId="3201" xr:uid="{00000000-0005-0000-0000-000064010000}"/>
    <cellStyle name="20% - Accent3 2 2 4 5" xfId="2501" xr:uid="{00000000-0005-0000-0000-000065010000}"/>
    <cellStyle name="20% - Accent3 2 2 5" xfId="1273" xr:uid="{00000000-0005-0000-0000-000066010000}"/>
    <cellStyle name="20% - Accent3 2 2 5 2" xfId="4349" xr:uid="{00000000-0005-0000-0000-000067010000}"/>
    <cellStyle name="20% - Accent3 2 2 6" xfId="3436" xr:uid="{00000000-0005-0000-0000-000068010000}"/>
    <cellStyle name="20% - Accent3 2 2 7" xfId="2735" xr:uid="{00000000-0005-0000-0000-000069010000}"/>
    <cellStyle name="20% - Accent3 2 2 8" xfId="2034" xr:uid="{00000000-0005-0000-0000-00006A010000}"/>
    <cellStyle name="20% - Accent3 2 2 9" xfId="5322" xr:uid="{59DEF0E2-E10F-4852-B630-3EDD21E32E72}"/>
    <cellStyle name="20% - Accent3 2 3" xfId="173" xr:uid="{00000000-0005-0000-0000-00006B010000}"/>
    <cellStyle name="20% - Accent3 2 3 2" xfId="581" xr:uid="{00000000-0005-0000-0000-00006C010000}"/>
    <cellStyle name="20% - Accent3 2 3 2 2" xfId="1044" xr:uid="{00000000-0005-0000-0000-00006D010000}"/>
    <cellStyle name="20% - Accent3 2 3 2 2 2" xfId="4123" xr:uid="{00000000-0005-0000-0000-00006E010000}"/>
    <cellStyle name="20% - Accent3 2 3 2 3" xfId="1519" xr:uid="{00000000-0005-0000-0000-00006F010000}"/>
    <cellStyle name="20% - Accent3 2 3 2 3 2" xfId="4585" xr:uid="{00000000-0005-0000-0000-000070010000}"/>
    <cellStyle name="20% - Accent3 2 3 2 4" xfId="3668" xr:uid="{00000000-0005-0000-0000-000071010000}"/>
    <cellStyle name="20% - Accent3 2 3 2 5" xfId="2971" xr:uid="{00000000-0005-0000-0000-000072010000}"/>
    <cellStyle name="20% - Accent3 2 3 2 6" xfId="2272" xr:uid="{00000000-0005-0000-0000-000073010000}"/>
    <cellStyle name="20% - Accent3 2 3 3" xfId="816" xr:uid="{00000000-0005-0000-0000-000074010000}"/>
    <cellStyle name="20% - Accent3 2 3 3 2" xfId="1757" xr:uid="{00000000-0005-0000-0000-000075010000}"/>
    <cellStyle name="20% - Accent3 2 3 3 2 2" xfId="4819" xr:uid="{00000000-0005-0000-0000-000076010000}"/>
    <cellStyle name="20% - Accent3 2 3 3 3" xfId="3896" xr:uid="{00000000-0005-0000-0000-000077010000}"/>
    <cellStyle name="20% - Accent3 2 3 3 4" xfId="3203" xr:uid="{00000000-0005-0000-0000-000078010000}"/>
    <cellStyle name="20% - Accent3 2 3 3 5" xfId="2503" xr:uid="{00000000-0005-0000-0000-000079010000}"/>
    <cellStyle name="20% - Accent3 2 3 4" xfId="1275" xr:uid="{00000000-0005-0000-0000-00007A010000}"/>
    <cellStyle name="20% - Accent3 2 3 4 2" xfId="4351" xr:uid="{00000000-0005-0000-0000-00007B010000}"/>
    <cellStyle name="20% - Accent3 2 3 5" xfId="3438" xr:uid="{00000000-0005-0000-0000-00007C010000}"/>
    <cellStyle name="20% - Accent3 2 3 6" xfId="2737" xr:uid="{00000000-0005-0000-0000-00007D010000}"/>
    <cellStyle name="20% - Accent3 2 3 7" xfId="2036" xr:uid="{00000000-0005-0000-0000-00007E010000}"/>
    <cellStyle name="20% - Accent3 2 3 8" xfId="5306" xr:uid="{B37773A9-6636-42FC-940D-C70BC845F14A}"/>
    <cellStyle name="20% - Accent3 2 4" xfId="530" xr:uid="{00000000-0005-0000-0000-00007F010000}"/>
    <cellStyle name="20% - Accent3 2 4 2" xfId="993" xr:uid="{00000000-0005-0000-0000-000080010000}"/>
    <cellStyle name="20% - Accent3 2 4 2 2" xfId="4072" xr:uid="{00000000-0005-0000-0000-000081010000}"/>
    <cellStyle name="20% - Accent3 2 4 3" xfId="1468" xr:uid="{00000000-0005-0000-0000-000082010000}"/>
    <cellStyle name="20% - Accent3 2 4 3 2" xfId="4534" xr:uid="{00000000-0005-0000-0000-000083010000}"/>
    <cellStyle name="20% - Accent3 2 4 4" xfId="3617" xr:uid="{00000000-0005-0000-0000-000084010000}"/>
    <cellStyle name="20% - Accent3 2 4 5" xfId="2920" xr:uid="{00000000-0005-0000-0000-000085010000}"/>
    <cellStyle name="20% - Accent3 2 4 6" xfId="2221" xr:uid="{00000000-0005-0000-0000-000086010000}"/>
    <cellStyle name="20% - Accent3 2 5" xfId="762" xr:uid="{00000000-0005-0000-0000-000087010000}"/>
    <cellStyle name="20% - Accent3 2 5 2" xfId="1703" xr:uid="{00000000-0005-0000-0000-000088010000}"/>
    <cellStyle name="20% - Accent3 2 5 2 2" xfId="4765" xr:uid="{00000000-0005-0000-0000-000089010000}"/>
    <cellStyle name="20% - Accent3 2 5 3" xfId="3844" xr:uid="{00000000-0005-0000-0000-00008A010000}"/>
    <cellStyle name="20% - Accent3 2 5 4" xfId="3151" xr:uid="{00000000-0005-0000-0000-00008B010000}"/>
    <cellStyle name="20% - Accent3 2 5 5" xfId="2452" xr:uid="{00000000-0005-0000-0000-00008C010000}"/>
    <cellStyle name="20% - Accent3 2 6" xfId="1223" xr:uid="{00000000-0005-0000-0000-00008D010000}"/>
    <cellStyle name="20% - Accent3 2 6 2" xfId="4299" xr:uid="{00000000-0005-0000-0000-00008E010000}"/>
    <cellStyle name="20% - Accent3 2 7" xfId="3386" xr:uid="{00000000-0005-0000-0000-00008F010000}"/>
    <cellStyle name="20% - Accent3 2 8" xfId="2685" xr:uid="{00000000-0005-0000-0000-000090010000}"/>
    <cellStyle name="20% - Accent3 2 9" xfId="1980" xr:uid="{00000000-0005-0000-0000-000091010000}"/>
    <cellStyle name="20% - Accent3 3" xfId="20" xr:uid="{00000000-0005-0000-0000-000092010000}"/>
    <cellStyle name="20% - Accent3 3 2" xfId="174" xr:uid="{00000000-0005-0000-0000-000093010000}"/>
    <cellStyle name="20% - Accent3 3 2 2" xfId="582" xr:uid="{00000000-0005-0000-0000-000094010000}"/>
    <cellStyle name="20% - Accent3 3 2 2 2" xfId="1045" xr:uid="{00000000-0005-0000-0000-000095010000}"/>
    <cellStyle name="20% - Accent3 3 2 2 2 2" xfId="4124" xr:uid="{00000000-0005-0000-0000-000096010000}"/>
    <cellStyle name="20% - Accent3 3 2 2 3" xfId="1520" xr:uid="{00000000-0005-0000-0000-000097010000}"/>
    <cellStyle name="20% - Accent3 3 2 2 3 2" xfId="4586" xr:uid="{00000000-0005-0000-0000-000098010000}"/>
    <cellStyle name="20% - Accent3 3 2 2 4" xfId="3669" xr:uid="{00000000-0005-0000-0000-000099010000}"/>
    <cellStyle name="20% - Accent3 3 2 2 5" xfId="2972" xr:uid="{00000000-0005-0000-0000-00009A010000}"/>
    <cellStyle name="20% - Accent3 3 2 2 6" xfId="2273" xr:uid="{00000000-0005-0000-0000-00009B010000}"/>
    <cellStyle name="20% - Accent3 3 2 3" xfId="817" xr:uid="{00000000-0005-0000-0000-00009C010000}"/>
    <cellStyle name="20% - Accent3 3 2 3 2" xfId="1758" xr:uid="{00000000-0005-0000-0000-00009D010000}"/>
    <cellStyle name="20% - Accent3 3 2 3 2 2" xfId="4820" xr:uid="{00000000-0005-0000-0000-00009E010000}"/>
    <cellStyle name="20% - Accent3 3 2 3 3" xfId="3897" xr:uid="{00000000-0005-0000-0000-00009F010000}"/>
    <cellStyle name="20% - Accent3 3 2 3 4" xfId="3204" xr:uid="{00000000-0005-0000-0000-0000A0010000}"/>
    <cellStyle name="20% - Accent3 3 2 3 5" xfId="2504" xr:uid="{00000000-0005-0000-0000-0000A1010000}"/>
    <cellStyle name="20% - Accent3 3 2 4" xfId="1276" xr:uid="{00000000-0005-0000-0000-0000A2010000}"/>
    <cellStyle name="20% - Accent3 3 2 4 2" xfId="4352" xr:uid="{00000000-0005-0000-0000-0000A3010000}"/>
    <cellStyle name="20% - Accent3 3 2 5" xfId="3439" xr:uid="{00000000-0005-0000-0000-0000A4010000}"/>
    <cellStyle name="20% - Accent3 3 2 6" xfId="2738" xr:uid="{00000000-0005-0000-0000-0000A5010000}"/>
    <cellStyle name="20% - Accent3 3 2 7" xfId="2037" xr:uid="{00000000-0005-0000-0000-0000A6010000}"/>
    <cellStyle name="20% - Accent3 3 3" xfId="529" xr:uid="{00000000-0005-0000-0000-0000A7010000}"/>
    <cellStyle name="20% - Accent3 3 3 2" xfId="992" xr:uid="{00000000-0005-0000-0000-0000A8010000}"/>
    <cellStyle name="20% - Accent3 3 3 2 2" xfId="4071" xr:uid="{00000000-0005-0000-0000-0000A9010000}"/>
    <cellStyle name="20% - Accent3 3 3 3" xfId="1467" xr:uid="{00000000-0005-0000-0000-0000AA010000}"/>
    <cellStyle name="20% - Accent3 3 3 3 2" xfId="4533" xr:uid="{00000000-0005-0000-0000-0000AB010000}"/>
    <cellStyle name="20% - Accent3 3 3 4" xfId="3616" xr:uid="{00000000-0005-0000-0000-0000AC010000}"/>
    <cellStyle name="20% - Accent3 3 3 5" xfId="2919" xr:uid="{00000000-0005-0000-0000-0000AD010000}"/>
    <cellStyle name="20% - Accent3 3 3 6" xfId="2220" xr:uid="{00000000-0005-0000-0000-0000AE010000}"/>
    <cellStyle name="20% - Accent3 3 4" xfId="761" xr:uid="{00000000-0005-0000-0000-0000AF010000}"/>
    <cellStyle name="20% - Accent3 3 4 2" xfId="1702" xr:uid="{00000000-0005-0000-0000-0000B0010000}"/>
    <cellStyle name="20% - Accent3 3 4 2 2" xfId="4764" xr:uid="{00000000-0005-0000-0000-0000B1010000}"/>
    <cellStyle name="20% - Accent3 3 4 3" xfId="3843" xr:uid="{00000000-0005-0000-0000-0000B2010000}"/>
    <cellStyle name="20% - Accent3 3 4 4" xfId="3150" xr:uid="{00000000-0005-0000-0000-0000B3010000}"/>
    <cellStyle name="20% - Accent3 3 4 5" xfId="2451" xr:uid="{00000000-0005-0000-0000-0000B4010000}"/>
    <cellStyle name="20% - Accent3 3 5" xfId="1222" xr:uid="{00000000-0005-0000-0000-0000B5010000}"/>
    <cellStyle name="20% - Accent3 3 5 2" xfId="4298" xr:uid="{00000000-0005-0000-0000-0000B6010000}"/>
    <cellStyle name="20% - Accent3 3 6" xfId="3385" xr:uid="{00000000-0005-0000-0000-0000B7010000}"/>
    <cellStyle name="20% - Accent3 3 7" xfId="2684" xr:uid="{00000000-0005-0000-0000-0000B8010000}"/>
    <cellStyle name="20% - Accent3 3 8" xfId="1979" xr:uid="{00000000-0005-0000-0000-0000B9010000}"/>
    <cellStyle name="20% - Accent3 3 9" xfId="5321" xr:uid="{46F66540-DCE2-4AE4-A866-82221E1C06A6}"/>
    <cellStyle name="20% - Accent3 4" xfId="175" xr:uid="{00000000-0005-0000-0000-0000BA010000}"/>
    <cellStyle name="20% - Accent3 4 2" xfId="176" xr:uid="{00000000-0005-0000-0000-0000BB010000}"/>
    <cellStyle name="20% - Accent3 4 2 2" xfId="584" xr:uid="{00000000-0005-0000-0000-0000BC010000}"/>
    <cellStyle name="20% - Accent3 4 2 2 2" xfId="1047" xr:uid="{00000000-0005-0000-0000-0000BD010000}"/>
    <cellStyle name="20% - Accent3 4 2 2 2 2" xfId="4126" xr:uid="{00000000-0005-0000-0000-0000BE010000}"/>
    <cellStyle name="20% - Accent3 4 2 2 3" xfId="1522" xr:uid="{00000000-0005-0000-0000-0000BF010000}"/>
    <cellStyle name="20% - Accent3 4 2 2 3 2" xfId="4588" xr:uid="{00000000-0005-0000-0000-0000C0010000}"/>
    <cellStyle name="20% - Accent3 4 2 2 4" xfId="3671" xr:uid="{00000000-0005-0000-0000-0000C1010000}"/>
    <cellStyle name="20% - Accent3 4 2 2 5" xfId="2974" xr:uid="{00000000-0005-0000-0000-0000C2010000}"/>
    <cellStyle name="20% - Accent3 4 2 2 6" xfId="2275" xr:uid="{00000000-0005-0000-0000-0000C3010000}"/>
    <cellStyle name="20% - Accent3 4 2 3" xfId="819" xr:uid="{00000000-0005-0000-0000-0000C4010000}"/>
    <cellStyle name="20% - Accent3 4 2 3 2" xfId="1760" xr:uid="{00000000-0005-0000-0000-0000C5010000}"/>
    <cellStyle name="20% - Accent3 4 2 3 2 2" xfId="4822" xr:uid="{00000000-0005-0000-0000-0000C6010000}"/>
    <cellStyle name="20% - Accent3 4 2 3 3" xfId="3899" xr:uid="{00000000-0005-0000-0000-0000C7010000}"/>
    <cellStyle name="20% - Accent3 4 2 3 4" xfId="3206" xr:uid="{00000000-0005-0000-0000-0000C8010000}"/>
    <cellStyle name="20% - Accent3 4 2 3 5" xfId="2506" xr:uid="{00000000-0005-0000-0000-0000C9010000}"/>
    <cellStyle name="20% - Accent3 4 2 4" xfId="1278" xr:uid="{00000000-0005-0000-0000-0000CA010000}"/>
    <cellStyle name="20% - Accent3 4 2 4 2" xfId="4354" xr:uid="{00000000-0005-0000-0000-0000CB010000}"/>
    <cellStyle name="20% - Accent3 4 2 5" xfId="3441" xr:uid="{00000000-0005-0000-0000-0000CC010000}"/>
    <cellStyle name="20% - Accent3 4 2 6" xfId="2740" xr:uid="{00000000-0005-0000-0000-0000CD010000}"/>
    <cellStyle name="20% - Accent3 4 2 7" xfId="2039" xr:uid="{00000000-0005-0000-0000-0000CE010000}"/>
    <cellStyle name="20% - Accent3 4 3" xfId="583" xr:uid="{00000000-0005-0000-0000-0000CF010000}"/>
    <cellStyle name="20% - Accent3 4 3 2" xfId="1046" xr:uid="{00000000-0005-0000-0000-0000D0010000}"/>
    <cellStyle name="20% - Accent3 4 3 2 2" xfId="4125" xr:uid="{00000000-0005-0000-0000-0000D1010000}"/>
    <cellStyle name="20% - Accent3 4 3 3" xfId="1521" xr:uid="{00000000-0005-0000-0000-0000D2010000}"/>
    <cellStyle name="20% - Accent3 4 3 3 2" xfId="4587" xr:uid="{00000000-0005-0000-0000-0000D3010000}"/>
    <cellStyle name="20% - Accent3 4 3 4" xfId="3670" xr:uid="{00000000-0005-0000-0000-0000D4010000}"/>
    <cellStyle name="20% - Accent3 4 3 5" xfId="2973" xr:uid="{00000000-0005-0000-0000-0000D5010000}"/>
    <cellStyle name="20% - Accent3 4 3 6" xfId="2274" xr:uid="{00000000-0005-0000-0000-0000D6010000}"/>
    <cellStyle name="20% - Accent3 4 4" xfId="818" xr:uid="{00000000-0005-0000-0000-0000D7010000}"/>
    <cellStyle name="20% - Accent3 4 4 2" xfId="1759" xr:uid="{00000000-0005-0000-0000-0000D8010000}"/>
    <cellStyle name="20% - Accent3 4 4 2 2" xfId="4821" xr:uid="{00000000-0005-0000-0000-0000D9010000}"/>
    <cellStyle name="20% - Accent3 4 4 3" xfId="3898" xr:uid="{00000000-0005-0000-0000-0000DA010000}"/>
    <cellStyle name="20% - Accent3 4 4 4" xfId="3205" xr:uid="{00000000-0005-0000-0000-0000DB010000}"/>
    <cellStyle name="20% - Accent3 4 4 5" xfId="2505" xr:uid="{00000000-0005-0000-0000-0000DC010000}"/>
    <cellStyle name="20% - Accent3 4 5" xfId="1277" xr:uid="{00000000-0005-0000-0000-0000DD010000}"/>
    <cellStyle name="20% - Accent3 4 5 2" xfId="4353" xr:uid="{00000000-0005-0000-0000-0000DE010000}"/>
    <cellStyle name="20% - Accent3 4 6" xfId="3440" xr:uid="{00000000-0005-0000-0000-0000DF010000}"/>
    <cellStyle name="20% - Accent3 4 7" xfId="2739" xr:uid="{00000000-0005-0000-0000-0000E0010000}"/>
    <cellStyle name="20% - Accent3 4 8" xfId="2038" xr:uid="{00000000-0005-0000-0000-0000E1010000}"/>
    <cellStyle name="20% - Accent4" xfId="5252" builtinId="42" customBuiltin="1"/>
    <cellStyle name="20% - Accent4 2" xfId="23" xr:uid="{00000000-0005-0000-0000-0000E2010000}"/>
    <cellStyle name="20% - Accent4 2 10" xfId="5266" xr:uid="{E7598600-7436-4B6B-8D38-D51618080C76}"/>
    <cellStyle name="20% - Accent4 2 2" xfId="177" xr:uid="{00000000-0005-0000-0000-0000E3010000}"/>
    <cellStyle name="20% - Accent4 2 2 2" xfId="178" xr:uid="{00000000-0005-0000-0000-0000E4010000}"/>
    <cellStyle name="20% - Accent4 2 2 2 2" xfId="586" xr:uid="{00000000-0005-0000-0000-0000E5010000}"/>
    <cellStyle name="20% - Accent4 2 2 2 2 2" xfId="1049" xr:uid="{00000000-0005-0000-0000-0000E6010000}"/>
    <cellStyle name="20% - Accent4 2 2 2 2 2 2" xfId="4128" xr:uid="{00000000-0005-0000-0000-0000E7010000}"/>
    <cellStyle name="20% - Accent4 2 2 2 2 3" xfId="1524" xr:uid="{00000000-0005-0000-0000-0000E8010000}"/>
    <cellStyle name="20% - Accent4 2 2 2 2 3 2" xfId="4590" xr:uid="{00000000-0005-0000-0000-0000E9010000}"/>
    <cellStyle name="20% - Accent4 2 2 2 2 4" xfId="3673" xr:uid="{00000000-0005-0000-0000-0000EA010000}"/>
    <cellStyle name="20% - Accent4 2 2 2 2 5" xfId="2976" xr:uid="{00000000-0005-0000-0000-0000EB010000}"/>
    <cellStyle name="20% - Accent4 2 2 2 2 6" xfId="2277" xr:uid="{00000000-0005-0000-0000-0000EC010000}"/>
    <cellStyle name="20% - Accent4 2 2 2 3" xfId="821" xr:uid="{00000000-0005-0000-0000-0000ED010000}"/>
    <cellStyle name="20% - Accent4 2 2 2 3 2" xfId="1762" xr:uid="{00000000-0005-0000-0000-0000EE010000}"/>
    <cellStyle name="20% - Accent4 2 2 2 3 2 2" xfId="4824" xr:uid="{00000000-0005-0000-0000-0000EF010000}"/>
    <cellStyle name="20% - Accent4 2 2 2 3 3" xfId="3901" xr:uid="{00000000-0005-0000-0000-0000F0010000}"/>
    <cellStyle name="20% - Accent4 2 2 2 3 4" xfId="3208" xr:uid="{00000000-0005-0000-0000-0000F1010000}"/>
    <cellStyle name="20% - Accent4 2 2 2 3 5" xfId="2508" xr:uid="{00000000-0005-0000-0000-0000F2010000}"/>
    <cellStyle name="20% - Accent4 2 2 2 4" xfId="1280" xr:uid="{00000000-0005-0000-0000-0000F3010000}"/>
    <cellStyle name="20% - Accent4 2 2 2 4 2" xfId="4356" xr:uid="{00000000-0005-0000-0000-0000F4010000}"/>
    <cellStyle name="20% - Accent4 2 2 2 5" xfId="3443" xr:uid="{00000000-0005-0000-0000-0000F5010000}"/>
    <cellStyle name="20% - Accent4 2 2 2 6" xfId="2742" xr:uid="{00000000-0005-0000-0000-0000F6010000}"/>
    <cellStyle name="20% - Accent4 2 2 2 7" xfId="2041" xr:uid="{00000000-0005-0000-0000-0000F7010000}"/>
    <cellStyle name="20% - Accent4 2 2 3" xfId="585" xr:uid="{00000000-0005-0000-0000-0000F8010000}"/>
    <cellStyle name="20% - Accent4 2 2 3 2" xfId="1048" xr:uid="{00000000-0005-0000-0000-0000F9010000}"/>
    <cellStyle name="20% - Accent4 2 2 3 2 2" xfId="4127" xr:uid="{00000000-0005-0000-0000-0000FA010000}"/>
    <cellStyle name="20% - Accent4 2 2 3 3" xfId="1523" xr:uid="{00000000-0005-0000-0000-0000FB010000}"/>
    <cellStyle name="20% - Accent4 2 2 3 3 2" xfId="4589" xr:uid="{00000000-0005-0000-0000-0000FC010000}"/>
    <cellStyle name="20% - Accent4 2 2 3 4" xfId="3672" xr:uid="{00000000-0005-0000-0000-0000FD010000}"/>
    <cellStyle name="20% - Accent4 2 2 3 5" xfId="2975" xr:uid="{00000000-0005-0000-0000-0000FE010000}"/>
    <cellStyle name="20% - Accent4 2 2 3 6" xfId="2276" xr:uid="{00000000-0005-0000-0000-0000FF010000}"/>
    <cellStyle name="20% - Accent4 2 2 4" xfId="820" xr:uid="{00000000-0005-0000-0000-000000020000}"/>
    <cellStyle name="20% - Accent4 2 2 4 2" xfId="1761" xr:uid="{00000000-0005-0000-0000-000001020000}"/>
    <cellStyle name="20% - Accent4 2 2 4 2 2" xfId="4823" xr:uid="{00000000-0005-0000-0000-000002020000}"/>
    <cellStyle name="20% - Accent4 2 2 4 3" xfId="3900" xr:uid="{00000000-0005-0000-0000-000003020000}"/>
    <cellStyle name="20% - Accent4 2 2 4 4" xfId="3207" xr:uid="{00000000-0005-0000-0000-000004020000}"/>
    <cellStyle name="20% - Accent4 2 2 4 5" xfId="2507" xr:uid="{00000000-0005-0000-0000-000005020000}"/>
    <cellStyle name="20% - Accent4 2 2 5" xfId="1279" xr:uid="{00000000-0005-0000-0000-000006020000}"/>
    <cellStyle name="20% - Accent4 2 2 5 2" xfId="4355" xr:uid="{00000000-0005-0000-0000-000007020000}"/>
    <cellStyle name="20% - Accent4 2 2 6" xfId="3442" xr:uid="{00000000-0005-0000-0000-000008020000}"/>
    <cellStyle name="20% - Accent4 2 2 7" xfId="2741" xr:uid="{00000000-0005-0000-0000-000009020000}"/>
    <cellStyle name="20% - Accent4 2 2 8" xfId="2040" xr:uid="{00000000-0005-0000-0000-00000A020000}"/>
    <cellStyle name="20% - Accent4 2 2 9" xfId="5324" xr:uid="{050286B1-DDBB-43D2-B612-C1211855D41F}"/>
    <cellStyle name="20% - Accent4 2 3" xfId="179" xr:uid="{00000000-0005-0000-0000-00000B020000}"/>
    <cellStyle name="20% - Accent4 2 3 2" xfId="587" xr:uid="{00000000-0005-0000-0000-00000C020000}"/>
    <cellStyle name="20% - Accent4 2 3 2 2" xfId="1050" xr:uid="{00000000-0005-0000-0000-00000D020000}"/>
    <cellStyle name="20% - Accent4 2 3 2 2 2" xfId="4129" xr:uid="{00000000-0005-0000-0000-00000E020000}"/>
    <cellStyle name="20% - Accent4 2 3 2 3" xfId="1525" xr:uid="{00000000-0005-0000-0000-00000F020000}"/>
    <cellStyle name="20% - Accent4 2 3 2 3 2" xfId="4591" xr:uid="{00000000-0005-0000-0000-000010020000}"/>
    <cellStyle name="20% - Accent4 2 3 2 4" xfId="3674" xr:uid="{00000000-0005-0000-0000-000011020000}"/>
    <cellStyle name="20% - Accent4 2 3 2 5" xfId="2977" xr:uid="{00000000-0005-0000-0000-000012020000}"/>
    <cellStyle name="20% - Accent4 2 3 2 6" xfId="2278" xr:uid="{00000000-0005-0000-0000-000013020000}"/>
    <cellStyle name="20% - Accent4 2 3 3" xfId="822" xr:uid="{00000000-0005-0000-0000-000014020000}"/>
    <cellStyle name="20% - Accent4 2 3 3 2" xfId="1763" xr:uid="{00000000-0005-0000-0000-000015020000}"/>
    <cellStyle name="20% - Accent4 2 3 3 2 2" xfId="4825" xr:uid="{00000000-0005-0000-0000-000016020000}"/>
    <cellStyle name="20% - Accent4 2 3 3 3" xfId="3902" xr:uid="{00000000-0005-0000-0000-000017020000}"/>
    <cellStyle name="20% - Accent4 2 3 3 4" xfId="3209" xr:uid="{00000000-0005-0000-0000-000018020000}"/>
    <cellStyle name="20% - Accent4 2 3 3 5" xfId="2509" xr:uid="{00000000-0005-0000-0000-000019020000}"/>
    <cellStyle name="20% - Accent4 2 3 4" xfId="1281" xr:uid="{00000000-0005-0000-0000-00001A020000}"/>
    <cellStyle name="20% - Accent4 2 3 4 2" xfId="4357" xr:uid="{00000000-0005-0000-0000-00001B020000}"/>
    <cellStyle name="20% - Accent4 2 3 5" xfId="3444" xr:uid="{00000000-0005-0000-0000-00001C020000}"/>
    <cellStyle name="20% - Accent4 2 3 6" xfId="2743" xr:uid="{00000000-0005-0000-0000-00001D020000}"/>
    <cellStyle name="20% - Accent4 2 3 7" xfId="2042" xr:uid="{00000000-0005-0000-0000-00001E020000}"/>
    <cellStyle name="20% - Accent4 2 3 8" xfId="5307" xr:uid="{61A48BF8-E02D-4786-8252-929276D18A77}"/>
    <cellStyle name="20% - Accent4 2 4" xfId="532" xr:uid="{00000000-0005-0000-0000-00001F020000}"/>
    <cellStyle name="20% - Accent4 2 4 2" xfId="995" xr:uid="{00000000-0005-0000-0000-000020020000}"/>
    <cellStyle name="20% - Accent4 2 4 2 2" xfId="4074" xr:uid="{00000000-0005-0000-0000-000021020000}"/>
    <cellStyle name="20% - Accent4 2 4 3" xfId="1470" xr:uid="{00000000-0005-0000-0000-000022020000}"/>
    <cellStyle name="20% - Accent4 2 4 3 2" xfId="4536" xr:uid="{00000000-0005-0000-0000-000023020000}"/>
    <cellStyle name="20% - Accent4 2 4 4" xfId="3619" xr:uid="{00000000-0005-0000-0000-000024020000}"/>
    <cellStyle name="20% - Accent4 2 4 5" xfId="2922" xr:uid="{00000000-0005-0000-0000-000025020000}"/>
    <cellStyle name="20% - Accent4 2 4 6" xfId="2223" xr:uid="{00000000-0005-0000-0000-000026020000}"/>
    <cellStyle name="20% - Accent4 2 5" xfId="764" xr:uid="{00000000-0005-0000-0000-000027020000}"/>
    <cellStyle name="20% - Accent4 2 5 2" xfId="1705" xr:uid="{00000000-0005-0000-0000-000028020000}"/>
    <cellStyle name="20% - Accent4 2 5 2 2" xfId="4767" xr:uid="{00000000-0005-0000-0000-000029020000}"/>
    <cellStyle name="20% - Accent4 2 5 3" xfId="3846" xr:uid="{00000000-0005-0000-0000-00002A020000}"/>
    <cellStyle name="20% - Accent4 2 5 4" xfId="3153" xr:uid="{00000000-0005-0000-0000-00002B020000}"/>
    <cellStyle name="20% - Accent4 2 5 5" xfId="2454" xr:uid="{00000000-0005-0000-0000-00002C020000}"/>
    <cellStyle name="20% - Accent4 2 6" xfId="1225" xr:uid="{00000000-0005-0000-0000-00002D020000}"/>
    <cellStyle name="20% - Accent4 2 6 2" xfId="4301" xr:uid="{00000000-0005-0000-0000-00002E020000}"/>
    <cellStyle name="20% - Accent4 2 7" xfId="3388" xr:uid="{00000000-0005-0000-0000-00002F020000}"/>
    <cellStyle name="20% - Accent4 2 8" xfId="2687" xr:uid="{00000000-0005-0000-0000-000030020000}"/>
    <cellStyle name="20% - Accent4 2 9" xfId="1982" xr:uid="{00000000-0005-0000-0000-000031020000}"/>
    <cellStyle name="20% - Accent4 3" xfId="22" xr:uid="{00000000-0005-0000-0000-000032020000}"/>
    <cellStyle name="20% - Accent4 3 2" xfId="180" xr:uid="{00000000-0005-0000-0000-000033020000}"/>
    <cellStyle name="20% - Accent4 3 2 2" xfId="588" xr:uid="{00000000-0005-0000-0000-000034020000}"/>
    <cellStyle name="20% - Accent4 3 2 2 2" xfId="1051" xr:uid="{00000000-0005-0000-0000-000035020000}"/>
    <cellStyle name="20% - Accent4 3 2 2 2 2" xfId="4130" xr:uid="{00000000-0005-0000-0000-000036020000}"/>
    <cellStyle name="20% - Accent4 3 2 2 3" xfId="1526" xr:uid="{00000000-0005-0000-0000-000037020000}"/>
    <cellStyle name="20% - Accent4 3 2 2 3 2" xfId="4592" xr:uid="{00000000-0005-0000-0000-000038020000}"/>
    <cellStyle name="20% - Accent4 3 2 2 4" xfId="3675" xr:uid="{00000000-0005-0000-0000-000039020000}"/>
    <cellStyle name="20% - Accent4 3 2 2 5" xfId="2978" xr:uid="{00000000-0005-0000-0000-00003A020000}"/>
    <cellStyle name="20% - Accent4 3 2 2 6" xfId="2279" xr:uid="{00000000-0005-0000-0000-00003B020000}"/>
    <cellStyle name="20% - Accent4 3 2 3" xfId="823" xr:uid="{00000000-0005-0000-0000-00003C020000}"/>
    <cellStyle name="20% - Accent4 3 2 3 2" xfId="1764" xr:uid="{00000000-0005-0000-0000-00003D020000}"/>
    <cellStyle name="20% - Accent4 3 2 3 2 2" xfId="4826" xr:uid="{00000000-0005-0000-0000-00003E020000}"/>
    <cellStyle name="20% - Accent4 3 2 3 3" xfId="3903" xr:uid="{00000000-0005-0000-0000-00003F020000}"/>
    <cellStyle name="20% - Accent4 3 2 3 4" xfId="3210" xr:uid="{00000000-0005-0000-0000-000040020000}"/>
    <cellStyle name="20% - Accent4 3 2 3 5" xfId="2510" xr:uid="{00000000-0005-0000-0000-000041020000}"/>
    <cellStyle name="20% - Accent4 3 2 4" xfId="1282" xr:uid="{00000000-0005-0000-0000-000042020000}"/>
    <cellStyle name="20% - Accent4 3 2 4 2" xfId="4358" xr:uid="{00000000-0005-0000-0000-000043020000}"/>
    <cellStyle name="20% - Accent4 3 2 5" xfId="3445" xr:uid="{00000000-0005-0000-0000-000044020000}"/>
    <cellStyle name="20% - Accent4 3 2 6" xfId="2744" xr:uid="{00000000-0005-0000-0000-000045020000}"/>
    <cellStyle name="20% - Accent4 3 2 7" xfId="2043" xr:uid="{00000000-0005-0000-0000-000046020000}"/>
    <cellStyle name="20% - Accent4 3 3" xfId="531" xr:uid="{00000000-0005-0000-0000-000047020000}"/>
    <cellStyle name="20% - Accent4 3 3 2" xfId="994" xr:uid="{00000000-0005-0000-0000-000048020000}"/>
    <cellStyle name="20% - Accent4 3 3 2 2" xfId="4073" xr:uid="{00000000-0005-0000-0000-000049020000}"/>
    <cellStyle name="20% - Accent4 3 3 3" xfId="1469" xr:uid="{00000000-0005-0000-0000-00004A020000}"/>
    <cellStyle name="20% - Accent4 3 3 3 2" xfId="4535" xr:uid="{00000000-0005-0000-0000-00004B020000}"/>
    <cellStyle name="20% - Accent4 3 3 4" xfId="3618" xr:uid="{00000000-0005-0000-0000-00004C020000}"/>
    <cellStyle name="20% - Accent4 3 3 5" xfId="2921" xr:uid="{00000000-0005-0000-0000-00004D020000}"/>
    <cellStyle name="20% - Accent4 3 3 6" xfId="2222" xr:uid="{00000000-0005-0000-0000-00004E020000}"/>
    <cellStyle name="20% - Accent4 3 4" xfId="763" xr:uid="{00000000-0005-0000-0000-00004F020000}"/>
    <cellStyle name="20% - Accent4 3 4 2" xfId="1704" xr:uid="{00000000-0005-0000-0000-000050020000}"/>
    <cellStyle name="20% - Accent4 3 4 2 2" xfId="4766" xr:uid="{00000000-0005-0000-0000-000051020000}"/>
    <cellStyle name="20% - Accent4 3 4 3" xfId="3845" xr:uid="{00000000-0005-0000-0000-000052020000}"/>
    <cellStyle name="20% - Accent4 3 4 4" xfId="3152" xr:uid="{00000000-0005-0000-0000-000053020000}"/>
    <cellStyle name="20% - Accent4 3 4 5" xfId="2453" xr:uid="{00000000-0005-0000-0000-000054020000}"/>
    <cellStyle name="20% - Accent4 3 5" xfId="1224" xr:uid="{00000000-0005-0000-0000-000055020000}"/>
    <cellStyle name="20% - Accent4 3 5 2" xfId="4300" xr:uid="{00000000-0005-0000-0000-000056020000}"/>
    <cellStyle name="20% - Accent4 3 6" xfId="3387" xr:uid="{00000000-0005-0000-0000-000057020000}"/>
    <cellStyle name="20% - Accent4 3 7" xfId="2686" xr:uid="{00000000-0005-0000-0000-000058020000}"/>
    <cellStyle name="20% - Accent4 3 8" xfId="1981" xr:uid="{00000000-0005-0000-0000-000059020000}"/>
    <cellStyle name="20% - Accent4 3 9" xfId="5323" xr:uid="{57538F57-80BE-4437-9C2F-354B2C6EE7A0}"/>
    <cellStyle name="20% - Accent4 4" xfId="181" xr:uid="{00000000-0005-0000-0000-00005A020000}"/>
    <cellStyle name="20% - Accent4 4 2" xfId="182" xr:uid="{00000000-0005-0000-0000-00005B020000}"/>
    <cellStyle name="20% - Accent4 4 2 2" xfId="590" xr:uid="{00000000-0005-0000-0000-00005C020000}"/>
    <cellStyle name="20% - Accent4 4 2 2 2" xfId="1053" xr:uid="{00000000-0005-0000-0000-00005D020000}"/>
    <cellStyle name="20% - Accent4 4 2 2 2 2" xfId="4132" xr:uid="{00000000-0005-0000-0000-00005E020000}"/>
    <cellStyle name="20% - Accent4 4 2 2 3" xfId="1528" xr:uid="{00000000-0005-0000-0000-00005F020000}"/>
    <cellStyle name="20% - Accent4 4 2 2 3 2" xfId="4594" xr:uid="{00000000-0005-0000-0000-000060020000}"/>
    <cellStyle name="20% - Accent4 4 2 2 4" xfId="3677" xr:uid="{00000000-0005-0000-0000-000061020000}"/>
    <cellStyle name="20% - Accent4 4 2 2 5" xfId="2980" xr:uid="{00000000-0005-0000-0000-000062020000}"/>
    <cellStyle name="20% - Accent4 4 2 2 6" xfId="2281" xr:uid="{00000000-0005-0000-0000-000063020000}"/>
    <cellStyle name="20% - Accent4 4 2 3" xfId="825" xr:uid="{00000000-0005-0000-0000-000064020000}"/>
    <cellStyle name="20% - Accent4 4 2 3 2" xfId="1766" xr:uid="{00000000-0005-0000-0000-000065020000}"/>
    <cellStyle name="20% - Accent4 4 2 3 2 2" xfId="4828" xr:uid="{00000000-0005-0000-0000-000066020000}"/>
    <cellStyle name="20% - Accent4 4 2 3 3" xfId="3905" xr:uid="{00000000-0005-0000-0000-000067020000}"/>
    <cellStyle name="20% - Accent4 4 2 3 4" xfId="3212" xr:uid="{00000000-0005-0000-0000-000068020000}"/>
    <cellStyle name="20% - Accent4 4 2 3 5" xfId="2512" xr:uid="{00000000-0005-0000-0000-000069020000}"/>
    <cellStyle name="20% - Accent4 4 2 4" xfId="1284" xr:uid="{00000000-0005-0000-0000-00006A020000}"/>
    <cellStyle name="20% - Accent4 4 2 4 2" xfId="4360" xr:uid="{00000000-0005-0000-0000-00006B020000}"/>
    <cellStyle name="20% - Accent4 4 2 5" xfId="3447" xr:uid="{00000000-0005-0000-0000-00006C020000}"/>
    <cellStyle name="20% - Accent4 4 2 6" xfId="2746" xr:uid="{00000000-0005-0000-0000-00006D020000}"/>
    <cellStyle name="20% - Accent4 4 2 7" xfId="2045" xr:uid="{00000000-0005-0000-0000-00006E020000}"/>
    <cellStyle name="20% - Accent4 4 3" xfId="589" xr:uid="{00000000-0005-0000-0000-00006F020000}"/>
    <cellStyle name="20% - Accent4 4 3 2" xfId="1052" xr:uid="{00000000-0005-0000-0000-000070020000}"/>
    <cellStyle name="20% - Accent4 4 3 2 2" xfId="4131" xr:uid="{00000000-0005-0000-0000-000071020000}"/>
    <cellStyle name="20% - Accent4 4 3 3" xfId="1527" xr:uid="{00000000-0005-0000-0000-000072020000}"/>
    <cellStyle name="20% - Accent4 4 3 3 2" xfId="4593" xr:uid="{00000000-0005-0000-0000-000073020000}"/>
    <cellStyle name="20% - Accent4 4 3 4" xfId="3676" xr:uid="{00000000-0005-0000-0000-000074020000}"/>
    <cellStyle name="20% - Accent4 4 3 5" xfId="2979" xr:uid="{00000000-0005-0000-0000-000075020000}"/>
    <cellStyle name="20% - Accent4 4 3 6" xfId="2280" xr:uid="{00000000-0005-0000-0000-000076020000}"/>
    <cellStyle name="20% - Accent4 4 4" xfId="824" xr:uid="{00000000-0005-0000-0000-000077020000}"/>
    <cellStyle name="20% - Accent4 4 4 2" xfId="1765" xr:uid="{00000000-0005-0000-0000-000078020000}"/>
    <cellStyle name="20% - Accent4 4 4 2 2" xfId="4827" xr:uid="{00000000-0005-0000-0000-000079020000}"/>
    <cellStyle name="20% - Accent4 4 4 3" xfId="3904" xr:uid="{00000000-0005-0000-0000-00007A020000}"/>
    <cellStyle name="20% - Accent4 4 4 4" xfId="3211" xr:uid="{00000000-0005-0000-0000-00007B020000}"/>
    <cellStyle name="20% - Accent4 4 4 5" xfId="2511" xr:uid="{00000000-0005-0000-0000-00007C020000}"/>
    <cellStyle name="20% - Accent4 4 5" xfId="1283" xr:uid="{00000000-0005-0000-0000-00007D020000}"/>
    <cellStyle name="20% - Accent4 4 5 2" xfId="4359" xr:uid="{00000000-0005-0000-0000-00007E020000}"/>
    <cellStyle name="20% - Accent4 4 6" xfId="3446" xr:uid="{00000000-0005-0000-0000-00007F020000}"/>
    <cellStyle name="20% - Accent4 4 7" xfId="2745" xr:uid="{00000000-0005-0000-0000-000080020000}"/>
    <cellStyle name="20% - Accent4 4 8" xfId="2044" xr:uid="{00000000-0005-0000-0000-000081020000}"/>
    <cellStyle name="20% - Accent5" xfId="5255" builtinId="46" customBuiltin="1"/>
    <cellStyle name="20% - Accent5 2" xfId="25" xr:uid="{00000000-0005-0000-0000-000082020000}"/>
    <cellStyle name="20% - Accent5 2 10" xfId="5267" xr:uid="{98EBBF57-2ABC-4612-820D-95C8BC386446}"/>
    <cellStyle name="20% - Accent5 2 2" xfId="183" xr:uid="{00000000-0005-0000-0000-000083020000}"/>
    <cellStyle name="20% - Accent5 2 2 2" xfId="184" xr:uid="{00000000-0005-0000-0000-000084020000}"/>
    <cellStyle name="20% - Accent5 2 2 2 2" xfId="592" xr:uid="{00000000-0005-0000-0000-000085020000}"/>
    <cellStyle name="20% - Accent5 2 2 2 2 2" xfId="1055" xr:uid="{00000000-0005-0000-0000-000086020000}"/>
    <cellStyle name="20% - Accent5 2 2 2 2 2 2" xfId="4134" xr:uid="{00000000-0005-0000-0000-000087020000}"/>
    <cellStyle name="20% - Accent5 2 2 2 2 3" xfId="1530" xr:uid="{00000000-0005-0000-0000-000088020000}"/>
    <cellStyle name="20% - Accent5 2 2 2 2 3 2" xfId="4596" xr:uid="{00000000-0005-0000-0000-000089020000}"/>
    <cellStyle name="20% - Accent5 2 2 2 2 4" xfId="3679" xr:uid="{00000000-0005-0000-0000-00008A020000}"/>
    <cellStyle name="20% - Accent5 2 2 2 2 5" xfId="2982" xr:uid="{00000000-0005-0000-0000-00008B020000}"/>
    <cellStyle name="20% - Accent5 2 2 2 2 6" xfId="2283" xr:uid="{00000000-0005-0000-0000-00008C020000}"/>
    <cellStyle name="20% - Accent5 2 2 2 3" xfId="827" xr:uid="{00000000-0005-0000-0000-00008D020000}"/>
    <cellStyle name="20% - Accent5 2 2 2 3 2" xfId="1768" xr:uid="{00000000-0005-0000-0000-00008E020000}"/>
    <cellStyle name="20% - Accent5 2 2 2 3 2 2" xfId="4830" xr:uid="{00000000-0005-0000-0000-00008F020000}"/>
    <cellStyle name="20% - Accent5 2 2 2 3 3" xfId="3907" xr:uid="{00000000-0005-0000-0000-000090020000}"/>
    <cellStyle name="20% - Accent5 2 2 2 3 4" xfId="3214" xr:uid="{00000000-0005-0000-0000-000091020000}"/>
    <cellStyle name="20% - Accent5 2 2 2 3 5" xfId="2514" xr:uid="{00000000-0005-0000-0000-000092020000}"/>
    <cellStyle name="20% - Accent5 2 2 2 4" xfId="1286" xr:uid="{00000000-0005-0000-0000-000093020000}"/>
    <cellStyle name="20% - Accent5 2 2 2 4 2" xfId="4362" xr:uid="{00000000-0005-0000-0000-000094020000}"/>
    <cellStyle name="20% - Accent5 2 2 2 5" xfId="3449" xr:uid="{00000000-0005-0000-0000-000095020000}"/>
    <cellStyle name="20% - Accent5 2 2 2 6" xfId="2748" xr:uid="{00000000-0005-0000-0000-000096020000}"/>
    <cellStyle name="20% - Accent5 2 2 2 7" xfId="2047" xr:uid="{00000000-0005-0000-0000-000097020000}"/>
    <cellStyle name="20% - Accent5 2 2 3" xfId="591" xr:uid="{00000000-0005-0000-0000-000098020000}"/>
    <cellStyle name="20% - Accent5 2 2 3 2" xfId="1054" xr:uid="{00000000-0005-0000-0000-000099020000}"/>
    <cellStyle name="20% - Accent5 2 2 3 2 2" xfId="4133" xr:uid="{00000000-0005-0000-0000-00009A020000}"/>
    <cellStyle name="20% - Accent5 2 2 3 3" xfId="1529" xr:uid="{00000000-0005-0000-0000-00009B020000}"/>
    <cellStyle name="20% - Accent5 2 2 3 3 2" xfId="4595" xr:uid="{00000000-0005-0000-0000-00009C020000}"/>
    <cellStyle name="20% - Accent5 2 2 3 4" xfId="3678" xr:uid="{00000000-0005-0000-0000-00009D020000}"/>
    <cellStyle name="20% - Accent5 2 2 3 5" xfId="2981" xr:uid="{00000000-0005-0000-0000-00009E020000}"/>
    <cellStyle name="20% - Accent5 2 2 3 6" xfId="2282" xr:uid="{00000000-0005-0000-0000-00009F020000}"/>
    <cellStyle name="20% - Accent5 2 2 4" xfId="826" xr:uid="{00000000-0005-0000-0000-0000A0020000}"/>
    <cellStyle name="20% - Accent5 2 2 4 2" xfId="1767" xr:uid="{00000000-0005-0000-0000-0000A1020000}"/>
    <cellStyle name="20% - Accent5 2 2 4 2 2" xfId="4829" xr:uid="{00000000-0005-0000-0000-0000A2020000}"/>
    <cellStyle name="20% - Accent5 2 2 4 3" xfId="3906" xr:uid="{00000000-0005-0000-0000-0000A3020000}"/>
    <cellStyle name="20% - Accent5 2 2 4 4" xfId="3213" xr:uid="{00000000-0005-0000-0000-0000A4020000}"/>
    <cellStyle name="20% - Accent5 2 2 4 5" xfId="2513" xr:uid="{00000000-0005-0000-0000-0000A5020000}"/>
    <cellStyle name="20% - Accent5 2 2 5" xfId="1285" xr:uid="{00000000-0005-0000-0000-0000A6020000}"/>
    <cellStyle name="20% - Accent5 2 2 5 2" xfId="4361" xr:uid="{00000000-0005-0000-0000-0000A7020000}"/>
    <cellStyle name="20% - Accent5 2 2 6" xfId="3448" xr:uid="{00000000-0005-0000-0000-0000A8020000}"/>
    <cellStyle name="20% - Accent5 2 2 7" xfId="2747" xr:uid="{00000000-0005-0000-0000-0000A9020000}"/>
    <cellStyle name="20% - Accent5 2 2 8" xfId="2046" xr:uid="{00000000-0005-0000-0000-0000AA020000}"/>
    <cellStyle name="20% - Accent5 2 2 9" xfId="5326" xr:uid="{8A7508D2-F0B3-45F7-B9B4-B2D4ED55BF1F}"/>
    <cellStyle name="20% - Accent5 2 3" xfId="185" xr:uid="{00000000-0005-0000-0000-0000AB020000}"/>
    <cellStyle name="20% - Accent5 2 3 2" xfId="593" xr:uid="{00000000-0005-0000-0000-0000AC020000}"/>
    <cellStyle name="20% - Accent5 2 3 2 2" xfId="1056" xr:uid="{00000000-0005-0000-0000-0000AD020000}"/>
    <cellStyle name="20% - Accent5 2 3 2 2 2" xfId="4135" xr:uid="{00000000-0005-0000-0000-0000AE020000}"/>
    <cellStyle name="20% - Accent5 2 3 2 3" xfId="1531" xr:uid="{00000000-0005-0000-0000-0000AF020000}"/>
    <cellStyle name="20% - Accent5 2 3 2 3 2" xfId="4597" xr:uid="{00000000-0005-0000-0000-0000B0020000}"/>
    <cellStyle name="20% - Accent5 2 3 2 4" xfId="3680" xr:uid="{00000000-0005-0000-0000-0000B1020000}"/>
    <cellStyle name="20% - Accent5 2 3 2 5" xfId="2983" xr:uid="{00000000-0005-0000-0000-0000B2020000}"/>
    <cellStyle name="20% - Accent5 2 3 2 6" xfId="2284" xr:uid="{00000000-0005-0000-0000-0000B3020000}"/>
    <cellStyle name="20% - Accent5 2 3 3" xfId="828" xr:uid="{00000000-0005-0000-0000-0000B4020000}"/>
    <cellStyle name="20% - Accent5 2 3 3 2" xfId="1769" xr:uid="{00000000-0005-0000-0000-0000B5020000}"/>
    <cellStyle name="20% - Accent5 2 3 3 2 2" xfId="4831" xr:uid="{00000000-0005-0000-0000-0000B6020000}"/>
    <cellStyle name="20% - Accent5 2 3 3 3" xfId="3908" xr:uid="{00000000-0005-0000-0000-0000B7020000}"/>
    <cellStyle name="20% - Accent5 2 3 3 4" xfId="3215" xr:uid="{00000000-0005-0000-0000-0000B8020000}"/>
    <cellStyle name="20% - Accent5 2 3 3 5" xfId="2515" xr:uid="{00000000-0005-0000-0000-0000B9020000}"/>
    <cellStyle name="20% - Accent5 2 3 4" xfId="1287" xr:uid="{00000000-0005-0000-0000-0000BA020000}"/>
    <cellStyle name="20% - Accent5 2 3 4 2" xfId="4363" xr:uid="{00000000-0005-0000-0000-0000BB020000}"/>
    <cellStyle name="20% - Accent5 2 3 5" xfId="3450" xr:uid="{00000000-0005-0000-0000-0000BC020000}"/>
    <cellStyle name="20% - Accent5 2 3 6" xfId="2749" xr:uid="{00000000-0005-0000-0000-0000BD020000}"/>
    <cellStyle name="20% - Accent5 2 3 7" xfId="2048" xr:uid="{00000000-0005-0000-0000-0000BE020000}"/>
    <cellStyle name="20% - Accent5 2 3 8" xfId="5308" xr:uid="{7BE23C4F-E70D-43A7-9716-E62D3006146E}"/>
    <cellStyle name="20% - Accent5 2 4" xfId="534" xr:uid="{00000000-0005-0000-0000-0000BF020000}"/>
    <cellStyle name="20% - Accent5 2 4 2" xfId="997" xr:uid="{00000000-0005-0000-0000-0000C0020000}"/>
    <cellStyle name="20% - Accent5 2 4 2 2" xfId="4076" xr:uid="{00000000-0005-0000-0000-0000C1020000}"/>
    <cellStyle name="20% - Accent5 2 4 3" xfId="1472" xr:uid="{00000000-0005-0000-0000-0000C2020000}"/>
    <cellStyle name="20% - Accent5 2 4 3 2" xfId="4538" xr:uid="{00000000-0005-0000-0000-0000C3020000}"/>
    <cellStyle name="20% - Accent5 2 4 4" xfId="3621" xr:uid="{00000000-0005-0000-0000-0000C4020000}"/>
    <cellStyle name="20% - Accent5 2 4 5" xfId="2924" xr:uid="{00000000-0005-0000-0000-0000C5020000}"/>
    <cellStyle name="20% - Accent5 2 4 6" xfId="2225" xr:uid="{00000000-0005-0000-0000-0000C6020000}"/>
    <cellStyle name="20% - Accent5 2 5" xfId="766" xr:uid="{00000000-0005-0000-0000-0000C7020000}"/>
    <cellStyle name="20% - Accent5 2 5 2" xfId="1707" xr:uid="{00000000-0005-0000-0000-0000C8020000}"/>
    <cellStyle name="20% - Accent5 2 5 2 2" xfId="4769" xr:uid="{00000000-0005-0000-0000-0000C9020000}"/>
    <cellStyle name="20% - Accent5 2 5 3" xfId="3848" xr:uid="{00000000-0005-0000-0000-0000CA020000}"/>
    <cellStyle name="20% - Accent5 2 5 4" xfId="3155" xr:uid="{00000000-0005-0000-0000-0000CB020000}"/>
    <cellStyle name="20% - Accent5 2 5 5" xfId="2456" xr:uid="{00000000-0005-0000-0000-0000CC020000}"/>
    <cellStyle name="20% - Accent5 2 6" xfId="1227" xr:uid="{00000000-0005-0000-0000-0000CD020000}"/>
    <cellStyle name="20% - Accent5 2 6 2" xfId="4303" xr:uid="{00000000-0005-0000-0000-0000CE020000}"/>
    <cellStyle name="20% - Accent5 2 7" xfId="3390" xr:uid="{00000000-0005-0000-0000-0000CF020000}"/>
    <cellStyle name="20% - Accent5 2 8" xfId="2689" xr:uid="{00000000-0005-0000-0000-0000D0020000}"/>
    <cellStyle name="20% - Accent5 2 9" xfId="1984" xr:uid="{00000000-0005-0000-0000-0000D1020000}"/>
    <cellStyle name="20% - Accent5 3" xfId="24" xr:uid="{00000000-0005-0000-0000-0000D2020000}"/>
    <cellStyle name="20% - Accent5 3 2" xfId="186" xr:uid="{00000000-0005-0000-0000-0000D3020000}"/>
    <cellStyle name="20% - Accent5 3 2 2" xfId="594" xr:uid="{00000000-0005-0000-0000-0000D4020000}"/>
    <cellStyle name="20% - Accent5 3 2 2 2" xfId="1057" xr:uid="{00000000-0005-0000-0000-0000D5020000}"/>
    <cellStyle name="20% - Accent5 3 2 2 2 2" xfId="4136" xr:uid="{00000000-0005-0000-0000-0000D6020000}"/>
    <cellStyle name="20% - Accent5 3 2 2 3" xfId="1532" xr:uid="{00000000-0005-0000-0000-0000D7020000}"/>
    <cellStyle name="20% - Accent5 3 2 2 3 2" xfId="4598" xr:uid="{00000000-0005-0000-0000-0000D8020000}"/>
    <cellStyle name="20% - Accent5 3 2 2 4" xfId="3681" xr:uid="{00000000-0005-0000-0000-0000D9020000}"/>
    <cellStyle name="20% - Accent5 3 2 2 5" xfId="2984" xr:uid="{00000000-0005-0000-0000-0000DA020000}"/>
    <cellStyle name="20% - Accent5 3 2 2 6" xfId="2285" xr:uid="{00000000-0005-0000-0000-0000DB020000}"/>
    <cellStyle name="20% - Accent5 3 2 3" xfId="829" xr:uid="{00000000-0005-0000-0000-0000DC020000}"/>
    <cellStyle name="20% - Accent5 3 2 3 2" xfId="1770" xr:uid="{00000000-0005-0000-0000-0000DD020000}"/>
    <cellStyle name="20% - Accent5 3 2 3 2 2" xfId="4832" xr:uid="{00000000-0005-0000-0000-0000DE020000}"/>
    <cellStyle name="20% - Accent5 3 2 3 3" xfId="3909" xr:uid="{00000000-0005-0000-0000-0000DF020000}"/>
    <cellStyle name="20% - Accent5 3 2 3 4" xfId="3216" xr:uid="{00000000-0005-0000-0000-0000E0020000}"/>
    <cellStyle name="20% - Accent5 3 2 3 5" xfId="2516" xr:uid="{00000000-0005-0000-0000-0000E1020000}"/>
    <cellStyle name="20% - Accent5 3 2 4" xfId="1288" xr:uid="{00000000-0005-0000-0000-0000E2020000}"/>
    <cellStyle name="20% - Accent5 3 2 4 2" xfId="4364" xr:uid="{00000000-0005-0000-0000-0000E3020000}"/>
    <cellStyle name="20% - Accent5 3 2 5" xfId="3451" xr:uid="{00000000-0005-0000-0000-0000E4020000}"/>
    <cellStyle name="20% - Accent5 3 2 6" xfId="2750" xr:uid="{00000000-0005-0000-0000-0000E5020000}"/>
    <cellStyle name="20% - Accent5 3 2 7" xfId="2049" xr:uid="{00000000-0005-0000-0000-0000E6020000}"/>
    <cellStyle name="20% - Accent5 3 3" xfId="533" xr:uid="{00000000-0005-0000-0000-0000E7020000}"/>
    <cellStyle name="20% - Accent5 3 3 2" xfId="996" xr:uid="{00000000-0005-0000-0000-0000E8020000}"/>
    <cellStyle name="20% - Accent5 3 3 2 2" xfId="4075" xr:uid="{00000000-0005-0000-0000-0000E9020000}"/>
    <cellStyle name="20% - Accent5 3 3 3" xfId="1471" xr:uid="{00000000-0005-0000-0000-0000EA020000}"/>
    <cellStyle name="20% - Accent5 3 3 3 2" xfId="4537" xr:uid="{00000000-0005-0000-0000-0000EB020000}"/>
    <cellStyle name="20% - Accent5 3 3 4" xfId="3620" xr:uid="{00000000-0005-0000-0000-0000EC020000}"/>
    <cellStyle name="20% - Accent5 3 3 5" xfId="2923" xr:uid="{00000000-0005-0000-0000-0000ED020000}"/>
    <cellStyle name="20% - Accent5 3 3 6" xfId="2224" xr:uid="{00000000-0005-0000-0000-0000EE020000}"/>
    <cellStyle name="20% - Accent5 3 4" xfId="765" xr:uid="{00000000-0005-0000-0000-0000EF020000}"/>
    <cellStyle name="20% - Accent5 3 4 2" xfId="1706" xr:uid="{00000000-0005-0000-0000-0000F0020000}"/>
    <cellStyle name="20% - Accent5 3 4 2 2" xfId="4768" xr:uid="{00000000-0005-0000-0000-0000F1020000}"/>
    <cellStyle name="20% - Accent5 3 4 3" xfId="3847" xr:uid="{00000000-0005-0000-0000-0000F2020000}"/>
    <cellStyle name="20% - Accent5 3 4 4" xfId="3154" xr:uid="{00000000-0005-0000-0000-0000F3020000}"/>
    <cellStyle name="20% - Accent5 3 4 5" xfId="2455" xr:uid="{00000000-0005-0000-0000-0000F4020000}"/>
    <cellStyle name="20% - Accent5 3 5" xfId="1226" xr:uid="{00000000-0005-0000-0000-0000F5020000}"/>
    <cellStyle name="20% - Accent5 3 5 2" xfId="4302" xr:uid="{00000000-0005-0000-0000-0000F6020000}"/>
    <cellStyle name="20% - Accent5 3 6" xfId="3389" xr:uid="{00000000-0005-0000-0000-0000F7020000}"/>
    <cellStyle name="20% - Accent5 3 7" xfId="2688" xr:uid="{00000000-0005-0000-0000-0000F8020000}"/>
    <cellStyle name="20% - Accent5 3 8" xfId="1983" xr:uid="{00000000-0005-0000-0000-0000F9020000}"/>
    <cellStyle name="20% - Accent5 3 9" xfId="5325" xr:uid="{CE596D6B-DC0E-49DF-B9AC-45DDD0475783}"/>
    <cellStyle name="20% - Accent5 4" xfId="187" xr:uid="{00000000-0005-0000-0000-0000FA020000}"/>
    <cellStyle name="20% - Accent5 4 2" xfId="188" xr:uid="{00000000-0005-0000-0000-0000FB020000}"/>
    <cellStyle name="20% - Accent5 4 2 2" xfId="596" xr:uid="{00000000-0005-0000-0000-0000FC020000}"/>
    <cellStyle name="20% - Accent5 4 2 2 2" xfId="1059" xr:uid="{00000000-0005-0000-0000-0000FD020000}"/>
    <cellStyle name="20% - Accent5 4 2 2 2 2" xfId="4138" xr:uid="{00000000-0005-0000-0000-0000FE020000}"/>
    <cellStyle name="20% - Accent5 4 2 2 3" xfId="1534" xr:uid="{00000000-0005-0000-0000-0000FF020000}"/>
    <cellStyle name="20% - Accent5 4 2 2 3 2" xfId="4600" xr:uid="{00000000-0005-0000-0000-000000030000}"/>
    <cellStyle name="20% - Accent5 4 2 2 4" xfId="3683" xr:uid="{00000000-0005-0000-0000-000001030000}"/>
    <cellStyle name="20% - Accent5 4 2 2 5" xfId="2986" xr:uid="{00000000-0005-0000-0000-000002030000}"/>
    <cellStyle name="20% - Accent5 4 2 2 6" xfId="2287" xr:uid="{00000000-0005-0000-0000-000003030000}"/>
    <cellStyle name="20% - Accent5 4 2 3" xfId="831" xr:uid="{00000000-0005-0000-0000-000004030000}"/>
    <cellStyle name="20% - Accent5 4 2 3 2" xfId="1772" xr:uid="{00000000-0005-0000-0000-000005030000}"/>
    <cellStyle name="20% - Accent5 4 2 3 2 2" xfId="4834" xr:uid="{00000000-0005-0000-0000-000006030000}"/>
    <cellStyle name="20% - Accent5 4 2 3 3" xfId="3911" xr:uid="{00000000-0005-0000-0000-000007030000}"/>
    <cellStyle name="20% - Accent5 4 2 3 4" xfId="3218" xr:uid="{00000000-0005-0000-0000-000008030000}"/>
    <cellStyle name="20% - Accent5 4 2 3 5" xfId="2518" xr:uid="{00000000-0005-0000-0000-000009030000}"/>
    <cellStyle name="20% - Accent5 4 2 4" xfId="1290" xr:uid="{00000000-0005-0000-0000-00000A030000}"/>
    <cellStyle name="20% - Accent5 4 2 4 2" xfId="4366" xr:uid="{00000000-0005-0000-0000-00000B030000}"/>
    <cellStyle name="20% - Accent5 4 2 5" xfId="3453" xr:uid="{00000000-0005-0000-0000-00000C030000}"/>
    <cellStyle name="20% - Accent5 4 2 6" xfId="2752" xr:uid="{00000000-0005-0000-0000-00000D030000}"/>
    <cellStyle name="20% - Accent5 4 2 7" xfId="2051" xr:uid="{00000000-0005-0000-0000-00000E030000}"/>
    <cellStyle name="20% - Accent5 4 3" xfId="595" xr:uid="{00000000-0005-0000-0000-00000F030000}"/>
    <cellStyle name="20% - Accent5 4 3 2" xfId="1058" xr:uid="{00000000-0005-0000-0000-000010030000}"/>
    <cellStyle name="20% - Accent5 4 3 2 2" xfId="4137" xr:uid="{00000000-0005-0000-0000-000011030000}"/>
    <cellStyle name="20% - Accent5 4 3 3" xfId="1533" xr:uid="{00000000-0005-0000-0000-000012030000}"/>
    <cellStyle name="20% - Accent5 4 3 3 2" xfId="4599" xr:uid="{00000000-0005-0000-0000-000013030000}"/>
    <cellStyle name="20% - Accent5 4 3 4" xfId="3682" xr:uid="{00000000-0005-0000-0000-000014030000}"/>
    <cellStyle name="20% - Accent5 4 3 5" xfId="2985" xr:uid="{00000000-0005-0000-0000-000015030000}"/>
    <cellStyle name="20% - Accent5 4 3 6" xfId="2286" xr:uid="{00000000-0005-0000-0000-000016030000}"/>
    <cellStyle name="20% - Accent5 4 4" xfId="830" xr:uid="{00000000-0005-0000-0000-000017030000}"/>
    <cellStyle name="20% - Accent5 4 4 2" xfId="1771" xr:uid="{00000000-0005-0000-0000-000018030000}"/>
    <cellStyle name="20% - Accent5 4 4 2 2" xfId="4833" xr:uid="{00000000-0005-0000-0000-000019030000}"/>
    <cellStyle name="20% - Accent5 4 4 3" xfId="3910" xr:uid="{00000000-0005-0000-0000-00001A030000}"/>
    <cellStyle name="20% - Accent5 4 4 4" xfId="3217" xr:uid="{00000000-0005-0000-0000-00001B030000}"/>
    <cellStyle name="20% - Accent5 4 4 5" xfId="2517" xr:uid="{00000000-0005-0000-0000-00001C030000}"/>
    <cellStyle name="20% - Accent5 4 5" xfId="1289" xr:uid="{00000000-0005-0000-0000-00001D030000}"/>
    <cellStyle name="20% - Accent5 4 5 2" xfId="4365" xr:uid="{00000000-0005-0000-0000-00001E030000}"/>
    <cellStyle name="20% - Accent5 4 6" xfId="3452" xr:uid="{00000000-0005-0000-0000-00001F030000}"/>
    <cellStyle name="20% - Accent5 4 7" xfId="2751" xr:uid="{00000000-0005-0000-0000-000020030000}"/>
    <cellStyle name="20% - Accent5 4 8" xfId="2050" xr:uid="{00000000-0005-0000-0000-000021030000}"/>
    <cellStyle name="20% - Accent6" xfId="15" builtinId="50" customBuiltin="1"/>
    <cellStyle name="20% - Accent6 10" xfId="5263" xr:uid="{00000000-0005-0000-0000-0000A9140000}"/>
    <cellStyle name="20% - Accent6 2" xfId="189" xr:uid="{00000000-0005-0000-0000-000023030000}"/>
    <cellStyle name="20% - Accent6 2 10" xfId="5268" xr:uid="{9B7EB12B-4EC1-4309-A8AA-7CA22F933176}"/>
    <cellStyle name="20% - Accent6 2 2" xfId="190" xr:uid="{00000000-0005-0000-0000-000024030000}"/>
    <cellStyle name="20% - Accent6 2 2 2" xfId="191" xr:uid="{00000000-0005-0000-0000-000025030000}"/>
    <cellStyle name="20% - Accent6 2 2 2 2" xfId="599" xr:uid="{00000000-0005-0000-0000-000026030000}"/>
    <cellStyle name="20% - Accent6 2 2 2 2 2" xfId="1062" xr:uid="{00000000-0005-0000-0000-000027030000}"/>
    <cellStyle name="20% - Accent6 2 2 2 2 2 2" xfId="4141" xr:uid="{00000000-0005-0000-0000-000028030000}"/>
    <cellStyle name="20% - Accent6 2 2 2 2 3" xfId="1537" xr:uid="{00000000-0005-0000-0000-000029030000}"/>
    <cellStyle name="20% - Accent6 2 2 2 2 3 2" xfId="4603" xr:uid="{00000000-0005-0000-0000-00002A030000}"/>
    <cellStyle name="20% - Accent6 2 2 2 2 4" xfId="3686" xr:uid="{00000000-0005-0000-0000-00002B030000}"/>
    <cellStyle name="20% - Accent6 2 2 2 2 5" xfId="2989" xr:uid="{00000000-0005-0000-0000-00002C030000}"/>
    <cellStyle name="20% - Accent6 2 2 2 2 6" xfId="2290" xr:uid="{00000000-0005-0000-0000-00002D030000}"/>
    <cellStyle name="20% - Accent6 2 2 2 3" xfId="834" xr:uid="{00000000-0005-0000-0000-00002E030000}"/>
    <cellStyle name="20% - Accent6 2 2 2 3 2" xfId="1775" xr:uid="{00000000-0005-0000-0000-00002F030000}"/>
    <cellStyle name="20% - Accent6 2 2 2 3 2 2" xfId="4837" xr:uid="{00000000-0005-0000-0000-000030030000}"/>
    <cellStyle name="20% - Accent6 2 2 2 3 3" xfId="3914" xr:uid="{00000000-0005-0000-0000-000031030000}"/>
    <cellStyle name="20% - Accent6 2 2 2 3 4" xfId="3221" xr:uid="{00000000-0005-0000-0000-000032030000}"/>
    <cellStyle name="20% - Accent6 2 2 2 3 5" xfId="2521" xr:uid="{00000000-0005-0000-0000-000033030000}"/>
    <cellStyle name="20% - Accent6 2 2 2 4" xfId="1293" xr:uid="{00000000-0005-0000-0000-000034030000}"/>
    <cellStyle name="20% - Accent6 2 2 2 4 2" xfId="4369" xr:uid="{00000000-0005-0000-0000-000035030000}"/>
    <cellStyle name="20% - Accent6 2 2 2 5" xfId="3456" xr:uid="{00000000-0005-0000-0000-000036030000}"/>
    <cellStyle name="20% - Accent6 2 2 2 6" xfId="2755" xr:uid="{00000000-0005-0000-0000-000037030000}"/>
    <cellStyle name="20% - Accent6 2 2 2 7" xfId="2054" xr:uid="{00000000-0005-0000-0000-000038030000}"/>
    <cellStyle name="20% - Accent6 2 2 3" xfId="598" xr:uid="{00000000-0005-0000-0000-000039030000}"/>
    <cellStyle name="20% - Accent6 2 2 3 2" xfId="1061" xr:uid="{00000000-0005-0000-0000-00003A030000}"/>
    <cellStyle name="20% - Accent6 2 2 3 2 2" xfId="4140" xr:uid="{00000000-0005-0000-0000-00003B030000}"/>
    <cellStyle name="20% - Accent6 2 2 3 3" xfId="1536" xr:uid="{00000000-0005-0000-0000-00003C030000}"/>
    <cellStyle name="20% - Accent6 2 2 3 3 2" xfId="4602" xr:uid="{00000000-0005-0000-0000-00003D030000}"/>
    <cellStyle name="20% - Accent6 2 2 3 4" xfId="3685" xr:uid="{00000000-0005-0000-0000-00003E030000}"/>
    <cellStyle name="20% - Accent6 2 2 3 5" xfId="2988" xr:uid="{00000000-0005-0000-0000-00003F030000}"/>
    <cellStyle name="20% - Accent6 2 2 3 6" xfId="2289" xr:uid="{00000000-0005-0000-0000-000040030000}"/>
    <cellStyle name="20% - Accent6 2 2 4" xfId="833" xr:uid="{00000000-0005-0000-0000-000041030000}"/>
    <cellStyle name="20% - Accent6 2 2 4 2" xfId="1774" xr:uid="{00000000-0005-0000-0000-000042030000}"/>
    <cellStyle name="20% - Accent6 2 2 4 2 2" xfId="4836" xr:uid="{00000000-0005-0000-0000-000043030000}"/>
    <cellStyle name="20% - Accent6 2 2 4 3" xfId="3913" xr:uid="{00000000-0005-0000-0000-000044030000}"/>
    <cellStyle name="20% - Accent6 2 2 4 4" xfId="3220" xr:uid="{00000000-0005-0000-0000-000045030000}"/>
    <cellStyle name="20% - Accent6 2 2 4 5" xfId="2520" xr:uid="{00000000-0005-0000-0000-000046030000}"/>
    <cellStyle name="20% - Accent6 2 2 5" xfId="1292" xr:uid="{00000000-0005-0000-0000-000047030000}"/>
    <cellStyle name="20% - Accent6 2 2 5 2" xfId="4368" xr:uid="{00000000-0005-0000-0000-000048030000}"/>
    <cellStyle name="20% - Accent6 2 2 6" xfId="3455" xr:uid="{00000000-0005-0000-0000-000049030000}"/>
    <cellStyle name="20% - Accent6 2 2 7" xfId="2754" xr:uid="{00000000-0005-0000-0000-00004A030000}"/>
    <cellStyle name="20% - Accent6 2 2 8" xfId="2053" xr:uid="{00000000-0005-0000-0000-00004B030000}"/>
    <cellStyle name="20% - Accent6 2 2 9" xfId="5328" xr:uid="{147A5D2A-B08C-4358-AB0D-E9CB2B546497}"/>
    <cellStyle name="20% - Accent6 2 3" xfId="192" xr:uid="{00000000-0005-0000-0000-00004C030000}"/>
    <cellStyle name="20% - Accent6 2 3 2" xfId="600" xr:uid="{00000000-0005-0000-0000-00004D030000}"/>
    <cellStyle name="20% - Accent6 2 3 2 2" xfId="1063" xr:uid="{00000000-0005-0000-0000-00004E030000}"/>
    <cellStyle name="20% - Accent6 2 3 2 2 2" xfId="4142" xr:uid="{00000000-0005-0000-0000-00004F030000}"/>
    <cellStyle name="20% - Accent6 2 3 2 3" xfId="1538" xr:uid="{00000000-0005-0000-0000-000050030000}"/>
    <cellStyle name="20% - Accent6 2 3 2 3 2" xfId="4604" xr:uid="{00000000-0005-0000-0000-000051030000}"/>
    <cellStyle name="20% - Accent6 2 3 2 4" xfId="3687" xr:uid="{00000000-0005-0000-0000-000052030000}"/>
    <cellStyle name="20% - Accent6 2 3 2 5" xfId="2990" xr:uid="{00000000-0005-0000-0000-000053030000}"/>
    <cellStyle name="20% - Accent6 2 3 2 6" xfId="2291" xr:uid="{00000000-0005-0000-0000-000054030000}"/>
    <cellStyle name="20% - Accent6 2 3 3" xfId="835" xr:uid="{00000000-0005-0000-0000-000055030000}"/>
    <cellStyle name="20% - Accent6 2 3 3 2" xfId="1776" xr:uid="{00000000-0005-0000-0000-000056030000}"/>
    <cellStyle name="20% - Accent6 2 3 3 2 2" xfId="4838" xr:uid="{00000000-0005-0000-0000-000057030000}"/>
    <cellStyle name="20% - Accent6 2 3 3 3" xfId="3915" xr:uid="{00000000-0005-0000-0000-000058030000}"/>
    <cellStyle name="20% - Accent6 2 3 3 4" xfId="3222" xr:uid="{00000000-0005-0000-0000-000059030000}"/>
    <cellStyle name="20% - Accent6 2 3 3 5" xfId="2522" xr:uid="{00000000-0005-0000-0000-00005A030000}"/>
    <cellStyle name="20% - Accent6 2 3 4" xfId="1294" xr:uid="{00000000-0005-0000-0000-00005B030000}"/>
    <cellStyle name="20% - Accent6 2 3 4 2" xfId="4370" xr:uid="{00000000-0005-0000-0000-00005C030000}"/>
    <cellStyle name="20% - Accent6 2 3 5" xfId="3457" xr:uid="{00000000-0005-0000-0000-00005D030000}"/>
    <cellStyle name="20% - Accent6 2 3 6" xfId="2756" xr:uid="{00000000-0005-0000-0000-00005E030000}"/>
    <cellStyle name="20% - Accent6 2 3 7" xfId="2055" xr:uid="{00000000-0005-0000-0000-00005F030000}"/>
    <cellStyle name="20% - Accent6 2 3 8" xfId="5309" xr:uid="{57B00BC3-7368-47D6-88F4-B2DAB2AFC69A}"/>
    <cellStyle name="20% - Accent6 2 4" xfId="597" xr:uid="{00000000-0005-0000-0000-000060030000}"/>
    <cellStyle name="20% - Accent6 2 4 2" xfId="1060" xr:uid="{00000000-0005-0000-0000-000061030000}"/>
    <cellStyle name="20% - Accent6 2 4 2 2" xfId="4139" xr:uid="{00000000-0005-0000-0000-000062030000}"/>
    <cellStyle name="20% - Accent6 2 4 3" xfId="1535" xr:uid="{00000000-0005-0000-0000-000063030000}"/>
    <cellStyle name="20% - Accent6 2 4 3 2" xfId="4601" xr:uid="{00000000-0005-0000-0000-000064030000}"/>
    <cellStyle name="20% - Accent6 2 4 4" xfId="3684" xr:uid="{00000000-0005-0000-0000-000065030000}"/>
    <cellStyle name="20% - Accent6 2 4 5" xfId="2987" xr:uid="{00000000-0005-0000-0000-000066030000}"/>
    <cellStyle name="20% - Accent6 2 4 6" xfId="2288" xr:uid="{00000000-0005-0000-0000-000067030000}"/>
    <cellStyle name="20% - Accent6 2 5" xfId="832" xr:uid="{00000000-0005-0000-0000-000068030000}"/>
    <cellStyle name="20% - Accent6 2 5 2" xfId="1773" xr:uid="{00000000-0005-0000-0000-000069030000}"/>
    <cellStyle name="20% - Accent6 2 5 2 2" xfId="4835" xr:uid="{00000000-0005-0000-0000-00006A030000}"/>
    <cellStyle name="20% - Accent6 2 5 3" xfId="3912" xr:uid="{00000000-0005-0000-0000-00006B030000}"/>
    <cellStyle name="20% - Accent6 2 5 4" xfId="3219" xr:uid="{00000000-0005-0000-0000-00006C030000}"/>
    <cellStyle name="20% - Accent6 2 5 5" xfId="2519" xr:uid="{00000000-0005-0000-0000-00006D030000}"/>
    <cellStyle name="20% - Accent6 2 6" xfId="1291" xr:uid="{00000000-0005-0000-0000-00006E030000}"/>
    <cellStyle name="20% - Accent6 2 6 2" xfId="4367" xr:uid="{00000000-0005-0000-0000-00006F030000}"/>
    <cellStyle name="20% - Accent6 2 7" xfId="3454" xr:uid="{00000000-0005-0000-0000-000070030000}"/>
    <cellStyle name="20% - Accent6 2 8" xfId="2753" xr:uid="{00000000-0005-0000-0000-000071030000}"/>
    <cellStyle name="20% - Accent6 2 9" xfId="2052" xr:uid="{00000000-0005-0000-0000-000072030000}"/>
    <cellStyle name="20% - Accent6 3" xfId="193" xr:uid="{00000000-0005-0000-0000-000073030000}"/>
    <cellStyle name="20% - Accent6 3 2" xfId="194" xr:uid="{00000000-0005-0000-0000-000074030000}"/>
    <cellStyle name="20% - Accent6 3 2 2" xfId="602" xr:uid="{00000000-0005-0000-0000-000075030000}"/>
    <cellStyle name="20% - Accent6 3 2 2 2" xfId="1065" xr:uid="{00000000-0005-0000-0000-000076030000}"/>
    <cellStyle name="20% - Accent6 3 2 2 2 2" xfId="4144" xr:uid="{00000000-0005-0000-0000-000077030000}"/>
    <cellStyle name="20% - Accent6 3 2 2 3" xfId="1540" xr:uid="{00000000-0005-0000-0000-000078030000}"/>
    <cellStyle name="20% - Accent6 3 2 2 3 2" xfId="4606" xr:uid="{00000000-0005-0000-0000-000079030000}"/>
    <cellStyle name="20% - Accent6 3 2 2 4" xfId="3689" xr:uid="{00000000-0005-0000-0000-00007A030000}"/>
    <cellStyle name="20% - Accent6 3 2 2 5" xfId="2992" xr:uid="{00000000-0005-0000-0000-00007B030000}"/>
    <cellStyle name="20% - Accent6 3 2 2 6" xfId="2293" xr:uid="{00000000-0005-0000-0000-00007C030000}"/>
    <cellStyle name="20% - Accent6 3 2 3" xfId="837" xr:uid="{00000000-0005-0000-0000-00007D030000}"/>
    <cellStyle name="20% - Accent6 3 2 3 2" xfId="1778" xr:uid="{00000000-0005-0000-0000-00007E030000}"/>
    <cellStyle name="20% - Accent6 3 2 3 2 2" xfId="4840" xr:uid="{00000000-0005-0000-0000-00007F030000}"/>
    <cellStyle name="20% - Accent6 3 2 3 3" xfId="3917" xr:uid="{00000000-0005-0000-0000-000080030000}"/>
    <cellStyle name="20% - Accent6 3 2 3 4" xfId="3224" xr:uid="{00000000-0005-0000-0000-000081030000}"/>
    <cellStyle name="20% - Accent6 3 2 3 5" xfId="2524" xr:uid="{00000000-0005-0000-0000-000082030000}"/>
    <cellStyle name="20% - Accent6 3 2 4" xfId="1296" xr:uid="{00000000-0005-0000-0000-000083030000}"/>
    <cellStyle name="20% - Accent6 3 2 4 2" xfId="4372" xr:uid="{00000000-0005-0000-0000-000084030000}"/>
    <cellStyle name="20% - Accent6 3 2 5" xfId="3459" xr:uid="{00000000-0005-0000-0000-000085030000}"/>
    <cellStyle name="20% - Accent6 3 2 6" xfId="2758" xr:uid="{00000000-0005-0000-0000-000086030000}"/>
    <cellStyle name="20% - Accent6 3 2 7" xfId="2057" xr:uid="{00000000-0005-0000-0000-000087030000}"/>
    <cellStyle name="20% - Accent6 3 3" xfId="601" xr:uid="{00000000-0005-0000-0000-000088030000}"/>
    <cellStyle name="20% - Accent6 3 3 2" xfId="1064" xr:uid="{00000000-0005-0000-0000-000089030000}"/>
    <cellStyle name="20% - Accent6 3 3 2 2" xfId="4143" xr:uid="{00000000-0005-0000-0000-00008A030000}"/>
    <cellStyle name="20% - Accent6 3 3 3" xfId="1539" xr:uid="{00000000-0005-0000-0000-00008B030000}"/>
    <cellStyle name="20% - Accent6 3 3 3 2" xfId="4605" xr:uid="{00000000-0005-0000-0000-00008C030000}"/>
    <cellStyle name="20% - Accent6 3 3 4" xfId="3688" xr:uid="{00000000-0005-0000-0000-00008D030000}"/>
    <cellStyle name="20% - Accent6 3 3 5" xfId="2991" xr:uid="{00000000-0005-0000-0000-00008E030000}"/>
    <cellStyle name="20% - Accent6 3 3 6" xfId="2292" xr:uid="{00000000-0005-0000-0000-00008F030000}"/>
    <cellStyle name="20% - Accent6 3 4" xfId="836" xr:uid="{00000000-0005-0000-0000-000090030000}"/>
    <cellStyle name="20% - Accent6 3 4 2" xfId="1777" xr:uid="{00000000-0005-0000-0000-000091030000}"/>
    <cellStyle name="20% - Accent6 3 4 2 2" xfId="4839" xr:uid="{00000000-0005-0000-0000-000092030000}"/>
    <cellStyle name="20% - Accent6 3 4 3" xfId="3916" xr:uid="{00000000-0005-0000-0000-000093030000}"/>
    <cellStyle name="20% - Accent6 3 4 4" xfId="3223" xr:uid="{00000000-0005-0000-0000-000094030000}"/>
    <cellStyle name="20% - Accent6 3 4 5" xfId="2523" xr:uid="{00000000-0005-0000-0000-000095030000}"/>
    <cellStyle name="20% - Accent6 3 5" xfId="1295" xr:uid="{00000000-0005-0000-0000-000096030000}"/>
    <cellStyle name="20% - Accent6 3 5 2" xfId="4371" xr:uid="{00000000-0005-0000-0000-000097030000}"/>
    <cellStyle name="20% - Accent6 3 6" xfId="3458" xr:uid="{00000000-0005-0000-0000-000098030000}"/>
    <cellStyle name="20% - Accent6 3 7" xfId="2757" xr:uid="{00000000-0005-0000-0000-000099030000}"/>
    <cellStyle name="20% - Accent6 3 8" xfId="2056" xr:uid="{00000000-0005-0000-0000-00009A030000}"/>
    <cellStyle name="20% - Accent6 3 9" xfId="5327" xr:uid="{8B4CDC01-DF3C-4895-BA3C-0BD829D73EE5}"/>
    <cellStyle name="20% - Accent6 4" xfId="524" xr:uid="{00000000-0005-0000-0000-00009B030000}"/>
    <cellStyle name="20% - Accent6 4 2" xfId="987" xr:uid="{00000000-0005-0000-0000-00009C030000}"/>
    <cellStyle name="20% - Accent6 4 2 2" xfId="4066" xr:uid="{00000000-0005-0000-0000-00009D030000}"/>
    <cellStyle name="20% - Accent6 4 3" xfId="1462" xr:uid="{00000000-0005-0000-0000-00009E030000}"/>
    <cellStyle name="20% - Accent6 4 3 2" xfId="4528" xr:uid="{00000000-0005-0000-0000-00009F030000}"/>
    <cellStyle name="20% - Accent6 4 4" xfId="3611" xr:uid="{00000000-0005-0000-0000-0000A0030000}"/>
    <cellStyle name="20% - Accent6 4 5" xfId="2914" xr:uid="{00000000-0005-0000-0000-0000A1030000}"/>
    <cellStyle name="20% - Accent6 4 6" xfId="2215" xr:uid="{00000000-0005-0000-0000-0000A2030000}"/>
    <cellStyle name="20% - Accent6 5" xfId="756" xr:uid="{00000000-0005-0000-0000-0000A3030000}"/>
    <cellStyle name="20% - Accent6 5 2" xfId="1697" xr:uid="{00000000-0005-0000-0000-0000A4030000}"/>
    <cellStyle name="20% - Accent6 5 2 2" xfId="4759" xr:uid="{00000000-0005-0000-0000-0000A5030000}"/>
    <cellStyle name="20% - Accent6 5 3" xfId="3838" xr:uid="{00000000-0005-0000-0000-0000A6030000}"/>
    <cellStyle name="20% - Accent6 5 4" xfId="3145" xr:uid="{00000000-0005-0000-0000-0000A7030000}"/>
    <cellStyle name="20% - Accent6 5 5" xfId="2446" xr:uid="{00000000-0005-0000-0000-0000A8030000}"/>
    <cellStyle name="20% - Accent6 6" xfId="1217" xr:uid="{00000000-0005-0000-0000-0000A9030000}"/>
    <cellStyle name="20% - Accent6 6 2" xfId="4293" xr:uid="{00000000-0005-0000-0000-0000AA030000}"/>
    <cellStyle name="20% - Accent6 7" xfId="3380" xr:uid="{00000000-0005-0000-0000-0000AB030000}"/>
    <cellStyle name="20% - Accent6 8" xfId="2679" xr:uid="{00000000-0005-0000-0000-0000AC030000}"/>
    <cellStyle name="20% - Accent6 9" xfId="1974" xr:uid="{00000000-0005-0000-0000-0000AD030000}"/>
    <cellStyle name="2x indented GHG Textfiels" xfId="195" xr:uid="{00000000-0005-0000-0000-0000AE030000}"/>
    <cellStyle name="2x indented GHG Textfiels 2" xfId="1903" xr:uid="{00000000-0005-0000-0000-0000AF030000}"/>
    <cellStyle name="2x indented GHG Textfiels 2 2" xfId="4965" xr:uid="{00000000-0005-0000-0000-0000B0030000}"/>
    <cellStyle name="2x indented GHG Textfiels 2 2 2" xfId="5090" xr:uid="{00000000-0005-0000-0000-0000B1030000}"/>
    <cellStyle name="2x indented GHG Textfiels 2 2 3" xfId="5210" xr:uid="{00000000-0005-0000-0000-0000B2030000}"/>
    <cellStyle name="2x indented GHG Textfiels 2 3" xfId="5085" xr:uid="{00000000-0005-0000-0000-0000B3030000}"/>
    <cellStyle name="2x indented GHG Textfiels 2 4" xfId="5080" xr:uid="{00000000-0005-0000-0000-0000B4030000}"/>
    <cellStyle name="2x indented GHG Textfiels 3" xfId="5071" xr:uid="{00000000-0005-0000-0000-0000B5030000}"/>
    <cellStyle name="2x indented GHG Textfiels 4" xfId="5158" xr:uid="{00000000-0005-0000-0000-0000B6030000}"/>
    <cellStyle name="40% - Accent1" xfId="5244" builtinId="31" customBuiltin="1"/>
    <cellStyle name="40% - Accent1 2" xfId="27" xr:uid="{00000000-0005-0000-0000-0000B7030000}"/>
    <cellStyle name="40% - Accent1 2 10" xfId="5269" xr:uid="{7769F261-70D5-4D48-841F-D6ADED9E4478}"/>
    <cellStyle name="40% - Accent1 2 2" xfId="196" xr:uid="{00000000-0005-0000-0000-0000B8030000}"/>
    <cellStyle name="40% - Accent1 2 2 2" xfId="197" xr:uid="{00000000-0005-0000-0000-0000B9030000}"/>
    <cellStyle name="40% - Accent1 2 2 2 2" xfId="604" xr:uid="{00000000-0005-0000-0000-0000BA030000}"/>
    <cellStyle name="40% - Accent1 2 2 2 2 2" xfId="1067" xr:uid="{00000000-0005-0000-0000-0000BB030000}"/>
    <cellStyle name="40% - Accent1 2 2 2 2 2 2" xfId="4146" xr:uid="{00000000-0005-0000-0000-0000BC030000}"/>
    <cellStyle name="40% - Accent1 2 2 2 2 3" xfId="1542" xr:uid="{00000000-0005-0000-0000-0000BD030000}"/>
    <cellStyle name="40% - Accent1 2 2 2 2 3 2" xfId="4608" xr:uid="{00000000-0005-0000-0000-0000BE030000}"/>
    <cellStyle name="40% - Accent1 2 2 2 2 4" xfId="3691" xr:uid="{00000000-0005-0000-0000-0000BF030000}"/>
    <cellStyle name="40% - Accent1 2 2 2 2 5" xfId="2994" xr:uid="{00000000-0005-0000-0000-0000C0030000}"/>
    <cellStyle name="40% - Accent1 2 2 2 2 6" xfId="2295" xr:uid="{00000000-0005-0000-0000-0000C1030000}"/>
    <cellStyle name="40% - Accent1 2 2 2 3" xfId="839" xr:uid="{00000000-0005-0000-0000-0000C2030000}"/>
    <cellStyle name="40% - Accent1 2 2 2 3 2" xfId="1780" xr:uid="{00000000-0005-0000-0000-0000C3030000}"/>
    <cellStyle name="40% - Accent1 2 2 2 3 2 2" xfId="4842" xr:uid="{00000000-0005-0000-0000-0000C4030000}"/>
    <cellStyle name="40% - Accent1 2 2 2 3 3" xfId="3919" xr:uid="{00000000-0005-0000-0000-0000C5030000}"/>
    <cellStyle name="40% - Accent1 2 2 2 3 4" xfId="3226" xr:uid="{00000000-0005-0000-0000-0000C6030000}"/>
    <cellStyle name="40% - Accent1 2 2 2 3 5" xfId="2526" xr:uid="{00000000-0005-0000-0000-0000C7030000}"/>
    <cellStyle name="40% - Accent1 2 2 2 4" xfId="1298" xr:uid="{00000000-0005-0000-0000-0000C8030000}"/>
    <cellStyle name="40% - Accent1 2 2 2 4 2" xfId="4374" xr:uid="{00000000-0005-0000-0000-0000C9030000}"/>
    <cellStyle name="40% - Accent1 2 2 2 5" xfId="3461" xr:uid="{00000000-0005-0000-0000-0000CA030000}"/>
    <cellStyle name="40% - Accent1 2 2 2 6" xfId="2760" xr:uid="{00000000-0005-0000-0000-0000CB030000}"/>
    <cellStyle name="40% - Accent1 2 2 2 7" xfId="2059" xr:uid="{00000000-0005-0000-0000-0000CC030000}"/>
    <cellStyle name="40% - Accent1 2 2 3" xfId="603" xr:uid="{00000000-0005-0000-0000-0000CD030000}"/>
    <cellStyle name="40% - Accent1 2 2 3 2" xfId="1066" xr:uid="{00000000-0005-0000-0000-0000CE030000}"/>
    <cellStyle name="40% - Accent1 2 2 3 2 2" xfId="4145" xr:uid="{00000000-0005-0000-0000-0000CF030000}"/>
    <cellStyle name="40% - Accent1 2 2 3 3" xfId="1541" xr:uid="{00000000-0005-0000-0000-0000D0030000}"/>
    <cellStyle name="40% - Accent1 2 2 3 3 2" xfId="4607" xr:uid="{00000000-0005-0000-0000-0000D1030000}"/>
    <cellStyle name="40% - Accent1 2 2 3 4" xfId="3690" xr:uid="{00000000-0005-0000-0000-0000D2030000}"/>
    <cellStyle name="40% - Accent1 2 2 3 5" xfId="2993" xr:uid="{00000000-0005-0000-0000-0000D3030000}"/>
    <cellStyle name="40% - Accent1 2 2 3 6" xfId="2294" xr:uid="{00000000-0005-0000-0000-0000D4030000}"/>
    <cellStyle name="40% - Accent1 2 2 4" xfId="838" xr:uid="{00000000-0005-0000-0000-0000D5030000}"/>
    <cellStyle name="40% - Accent1 2 2 4 2" xfId="1779" xr:uid="{00000000-0005-0000-0000-0000D6030000}"/>
    <cellStyle name="40% - Accent1 2 2 4 2 2" xfId="4841" xr:uid="{00000000-0005-0000-0000-0000D7030000}"/>
    <cellStyle name="40% - Accent1 2 2 4 3" xfId="3918" xr:uid="{00000000-0005-0000-0000-0000D8030000}"/>
    <cellStyle name="40% - Accent1 2 2 4 4" xfId="3225" xr:uid="{00000000-0005-0000-0000-0000D9030000}"/>
    <cellStyle name="40% - Accent1 2 2 4 5" xfId="2525" xr:uid="{00000000-0005-0000-0000-0000DA030000}"/>
    <cellStyle name="40% - Accent1 2 2 5" xfId="1297" xr:uid="{00000000-0005-0000-0000-0000DB030000}"/>
    <cellStyle name="40% - Accent1 2 2 5 2" xfId="4373" xr:uid="{00000000-0005-0000-0000-0000DC030000}"/>
    <cellStyle name="40% - Accent1 2 2 6" xfId="3460" xr:uid="{00000000-0005-0000-0000-0000DD030000}"/>
    <cellStyle name="40% - Accent1 2 2 7" xfId="2759" xr:uid="{00000000-0005-0000-0000-0000DE030000}"/>
    <cellStyle name="40% - Accent1 2 2 8" xfId="2058" xr:uid="{00000000-0005-0000-0000-0000DF030000}"/>
    <cellStyle name="40% - Accent1 2 2 9" xfId="5330" xr:uid="{083D081B-D085-4E04-8BCF-C174B25C48CB}"/>
    <cellStyle name="40% - Accent1 2 3" xfId="198" xr:uid="{00000000-0005-0000-0000-0000E0030000}"/>
    <cellStyle name="40% - Accent1 2 3 2" xfId="605" xr:uid="{00000000-0005-0000-0000-0000E1030000}"/>
    <cellStyle name="40% - Accent1 2 3 2 2" xfId="1068" xr:uid="{00000000-0005-0000-0000-0000E2030000}"/>
    <cellStyle name="40% - Accent1 2 3 2 2 2" xfId="4147" xr:uid="{00000000-0005-0000-0000-0000E3030000}"/>
    <cellStyle name="40% - Accent1 2 3 2 3" xfId="1543" xr:uid="{00000000-0005-0000-0000-0000E4030000}"/>
    <cellStyle name="40% - Accent1 2 3 2 3 2" xfId="4609" xr:uid="{00000000-0005-0000-0000-0000E5030000}"/>
    <cellStyle name="40% - Accent1 2 3 2 4" xfId="3692" xr:uid="{00000000-0005-0000-0000-0000E6030000}"/>
    <cellStyle name="40% - Accent1 2 3 2 5" xfId="2995" xr:uid="{00000000-0005-0000-0000-0000E7030000}"/>
    <cellStyle name="40% - Accent1 2 3 2 6" xfId="2296" xr:uid="{00000000-0005-0000-0000-0000E8030000}"/>
    <cellStyle name="40% - Accent1 2 3 3" xfId="840" xr:uid="{00000000-0005-0000-0000-0000E9030000}"/>
    <cellStyle name="40% - Accent1 2 3 3 2" xfId="1781" xr:uid="{00000000-0005-0000-0000-0000EA030000}"/>
    <cellStyle name="40% - Accent1 2 3 3 2 2" xfId="4843" xr:uid="{00000000-0005-0000-0000-0000EB030000}"/>
    <cellStyle name="40% - Accent1 2 3 3 3" xfId="3920" xr:uid="{00000000-0005-0000-0000-0000EC030000}"/>
    <cellStyle name="40% - Accent1 2 3 3 4" xfId="3227" xr:uid="{00000000-0005-0000-0000-0000ED030000}"/>
    <cellStyle name="40% - Accent1 2 3 3 5" xfId="2527" xr:uid="{00000000-0005-0000-0000-0000EE030000}"/>
    <cellStyle name="40% - Accent1 2 3 4" xfId="1299" xr:uid="{00000000-0005-0000-0000-0000EF030000}"/>
    <cellStyle name="40% - Accent1 2 3 4 2" xfId="4375" xr:uid="{00000000-0005-0000-0000-0000F0030000}"/>
    <cellStyle name="40% - Accent1 2 3 5" xfId="3462" xr:uid="{00000000-0005-0000-0000-0000F1030000}"/>
    <cellStyle name="40% - Accent1 2 3 6" xfId="2761" xr:uid="{00000000-0005-0000-0000-0000F2030000}"/>
    <cellStyle name="40% - Accent1 2 3 7" xfId="2060" xr:uid="{00000000-0005-0000-0000-0000F3030000}"/>
    <cellStyle name="40% - Accent1 2 3 8" xfId="5310" xr:uid="{74B47000-8FBE-4B9C-A3E9-8A7553D5B838}"/>
    <cellStyle name="40% - Accent1 2 4" xfId="536" xr:uid="{00000000-0005-0000-0000-0000F4030000}"/>
    <cellStyle name="40% - Accent1 2 4 2" xfId="999" xr:uid="{00000000-0005-0000-0000-0000F5030000}"/>
    <cellStyle name="40% - Accent1 2 4 2 2" xfId="4078" xr:uid="{00000000-0005-0000-0000-0000F6030000}"/>
    <cellStyle name="40% - Accent1 2 4 3" xfId="1474" xr:uid="{00000000-0005-0000-0000-0000F7030000}"/>
    <cellStyle name="40% - Accent1 2 4 3 2" xfId="4540" xr:uid="{00000000-0005-0000-0000-0000F8030000}"/>
    <cellStyle name="40% - Accent1 2 4 4" xfId="3623" xr:uid="{00000000-0005-0000-0000-0000F9030000}"/>
    <cellStyle name="40% - Accent1 2 4 5" xfId="2926" xr:uid="{00000000-0005-0000-0000-0000FA030000}"/>
    <cellStyle name="40% - Accent1 2 4 6" xfId="2227" xr:uid="{00000000-0005-0000-0000-0000FB030000}"/>
    <cellStyle name="40% - Accent1 2 5" xfId="768" xr:uid="{00000000-0005-0000-0000-0000FC030000}"/>
    <cellStyle name="40% - Accent1 2 5 2" xfId="1709" xr:uid="{00000000-0005-0000-0000-0000FD030000}"/>
    <cellStyle name="40% - Accent1 2 5 2 2" xfId="4771" xr:uid="{00000000-0005-0000-0000-0000FE030000}"/>
    <cellStyle name="40% - Accent1 2 5 3" xfId="3850" xr:uid="{00000000-0005-0000-0000-0000FF030000}"/>
    <cellStyle name="40% - Accent1 2 5 4" xfId="3157" xr:uid="{00000000-0005-0000-0000-000000040000}"/>
    <cellStyle name="40% - Accent1 2 5 5" xfId="2458" xr:uid="{00000000-0005-0000-0000-000001040000}"/>
    <cellStyle name="40% - Accent1 2 6" xfId="1229" xr:uid="{00000000-0005-0000-0000-000002040000}"/>
    <cellStyle name="40% - Accent1 2 6 2" xfId="4305" xr:uid="{00000000-0005-0000-0000-000003040000}"/>
    <cellStyle name="40% - Accent1 2 7" xfId="3392" xr:uid="{00000000-0005-0000-0000-000004040000}"/>
    <cellStyle name="40% - Accent1 2 8" xfId="2691" xr:uid="{00000000-0005-0000-0000-000005040000}"/>
    <cellStyle name="40% - Accent1 2 9" xfId="1986" xr:uid="{00000000-0005-0000-0000-000006040000}"/>
    <cellStyle name="40% - Accent1 3" xfId="26" xr:uid="{00000000-0005-0000-0000-000007040000}"/>
    <cellStyle name="40% - Accent1 3 2" xfId="199" xr:uid="{00000000-0005-0000-0000-000008040000}"/>
    <cellStyle name="40% - Accent1 3 2 2" xfId="606" xr:uid="{00000000-0005-0000-0000-000009040000}"/>
    <cellStyle name="40% - Accent1 3 2 2 2" xfId="1069" xr:uid="{00000000-0005-0000-0000-00000A040000}"/>
    <cellStyle name="40% - Accent1 3 2 2 2 2" xfId="4148" xr:uid="{00000000-0005-0000-0000-00000B040000}"/>
    <cellStyle name="40% - Accent1 3 2 2 3" xfId="1544" xr:uid="{00000000-0005-0000-0000-00000C040000}"/>
    <cellStyle name="40% - Accent1 3 2 2 3 2" xfId="4610" xr:uid="{00000000-0005-0000-0000-00000D040000}"/>
    <cellStyle name="40% - Accent1 3 2 2 4" xfId="3693" xr:uid="{00000000-0005-0000-0000-00000E040000}"/>
    <cellStyle name="40% - Accent1 3 2 2 5" xfId="2996" xr:uid="{00000000-0005-0000-0000-00000F040000}"/>
    <cellStyle name="40% - Accent1 3 2 2 6" xfId="2297" xr:uid="{00000000-0005-0000-0000-000010040000}"/>
    <cellStyle name="40% - Accent1 3 2 3" xfId="841" xr:uid="{00000000-0005-0000-0000-000011040000}"/>
    <cellStyle name="40% - Accent1 3 2 3 2" xfId="1782" xr:uid="{00000000-0005-0000-0000-000012040000}"/>
    <cellStyle name="40% - Accent1 3 2 3 2 2" xfId="4844" xr:uid="{00000000-0005-0000-0000-000013040000}"/>
    <cellStyle name="40% - Accent1 3 2 3 3" xfId="3921" xr:uid="{00000000-0005-0000-0000-000014040000}"/>
    <cellStyle name="40% - Accent1 3 2 3 4" xfId="3228" xr:uid="{00000000-0005-0000-0000-000015040000}"/>
    <cellStyle name="40% - Accent1 3 2 3 5" xfId="2528" xr:uid="{00000000-0005-0000-0000-000016040000}"/>
    <cellStyle name="40% - Accent1 3 2 4" xfId="1300" xr:uid="{00000000-0005-0000-0000-000017040000}"/>
    <cellStyle name="40% - Accent1 3 2 4 2" xfId="4376" xr:uid="{00000000-0005-0000-0000-000018040000}"/>
    <cellStyle name="40% - Accent1 3 2 5" xfId="3463" xr:uid="{00000000-0005-0000-0000-000019040000}"/>
    <cellStyle name="40% - Accent1 3 2 6" xfId="2762" xr:uid="{00000000-0005-0000-0000-00001A040000}"/>
    <cellStyle name="40% - Accent1 3 2 7" xfId="2061" xr:uid="{00000000-0005-0000-0000-00001B040000}"/>
    <cellStyle name="40% - Accent1 3 3" xfId="535" xr:uid="{00000000-0005-0000-0000-00001C040000}"/>
    <cellStyle name="40% - Accent1 3 3 2" xfId="998" xr:uid="{00000000-0005-0000-0000-00001D040000}"/>
    <cellStyle name="40% - Accent1 3 3 2 2" xfId="4077" xr:uid="{00000000-0005-0000-0000-00001E040000}"/>
    <cellStyle name="40% - Accent1 3 3 3" xfId="1473" xr:uid="{00000000-0005-0000-0000-00001F040000}"/>
    <cellStyle name="40% - Accent1 3 3 3 2" xfId="4539" xr:uid="{00000000-0005-0000-0000-000020040000}"/>
    <cellStyle name="40% - Accent1 3 3 4" xfId="3622" xr:uid="{00000000-0005-0000-0000-000021040000}"/>
    <cellStyle name="40% - Accent1 3 3 5" xfId="2925" xr:uid="{00000000-0005-0000-0000-000022040000}"/>
    <cellStyle name="40% - Accent1 3 3 6" xfId="2226" xr:uid="{00000000-0005-0000-0000-000023040000}"/>
    <cellStyle name="40% - Accent1 3 4" xfId="767" xr:uid="{00000000-0005-0000-0000-000024040000}"/>
    <cellStyle name="40% - Accent1 3 4 2" xfId="1708" xr:uid="{00000000-0005-0000-0000-000025040000}"/>
    <cellStyle name="40% - Accent1 3 4 2 2" xfId="4770" xr:uid="{00000000-0005-0000-0000-000026040000}"/>
    <cellStyle name="40% - Accent1 3 4 3" xfId="3849" xr:uid="{00000000-0005-0000-0000-000027040000}"/>
    <cellStyle name="40% - Accent1 3 4 4" xfId="3156" xr:uid="{00000000-0005-0000-0000-000028040000}"/>
    <cellStyle name="40% - Accent1 3 4 5" xfId="2457" xr:uid="{00000000-0005-0000-0000-000029040000}"/>
    <cellStyle name="40% - Accent1 3 5" xfId="1228" xr:uid="{00000000-0005-0000-0000-00002A040000}"/>
    <cellStyle name="40% - Accent1 3 5 2" xfId="4304" xr:uid="{00000000-0005-0000-0000-00002B040000}"/>
    <cellStyle name="40% - Accent1 3 6" xfId="3391" xr:uid="{00000000-0005-0000-0000-00002C040000}"/>
    <cellStyle name="40% - Accent1 3 7" xfId="2690" xr:uid="{00000000-0005-0000-0000-00002D040000}"/>
    <cellStyle name="40% - Accent1 3 8" xfId="1985" xr:uid="{00000000-0005-0000-0000-00002E040000}"/>
    <cellStyle name="40% - Accent1 3 9" xfId="5329" xr:uid="{D4D8A04C-1D33-4AF7-AC01-B7A73E99C927}"/>
    <cellStyle name="40% - Accent1 4" xfId="200" xr:uid="{00000000-0005-0000-0000-00002F040000}"/>
    <cellStyle name="40% - Accent1 4 2" xfId="201" xr:uid="{00000000-0005-0000-0000-000030040000}"/>
    <cellStyle name="40% - Accent1 4 2 2" xfId="608" xr:uid="{00000000-0005-0000-0000-000031040000}"/>
    <cellStyle name="40% - Accent1 4 2 2 2" xfId="1071" xr:uid="{00000000-0005-0000-0000-000032040000}"/>
    <cellStyle name="40% - Accent1 4 2 2 2 2" xfId="4150" xr:uid="{00000000-0005-0000-0000-000033040000}"/>
    <cellStyle name="40% - Accent1 4 2 2 3" xfId="1546" xr:uid="{00000000-0005-0000-0000-000034040000}"/>
    <cellStyle name="40% - Accent1 4 2 2 3 2" xfId="4612" xr:uid="{00000000-0005-0000-0000-000035040000}"/>
    <cellStyle name="40% - Accent1 4 2 2 4" xfId="3695" xr:uid="{00000000-0005-0000-0000-000036040000}"/>
    <cellStyle name="40% - Accent1 4 2 2 5" xfId="2998" xr:uid="{00000000-0005-0000-0000-000037040000}"/>
    <cellStyle name="40% - Accent1 4 2 2 6" xfId="2299" xr:uid="{00000000-0005-0000-0000-000038040000}"/>
    <cellStyle name="40% - Accent1 4 2 3" xfId="843" xr:uid="{00000000-0005-0000-0000-000039040000}"/>
    <cellStyle name="40% - Accent1 4 2 3 2" xfId="1784" xr:uid="{00000000-0005-0000-0000-00003A040000}"/>
    <cellStyle name="40% - Accent1 4 2 3 2 2" xfId="4846" xr:uid="{00000000-0005-0000-0000-00003B040000}"/>
    <cellStyle name="40% - Accent1 4 2 3 3" xfId="3923" xr:uid="{00000000-0005-0000-0000-00003C040000}"/>
    <cellStyle name="40% - Accent1 4 2 3 4" xfId="3230" xr:uid="{00000000-0005-0000-0000-00003D040000}"/>
    <cellStyle name="40% - Accent1 4 2 3 5" xfId="2530" xr:uid="{00000000-0005-0000-0000-00003E040000}"/>
    <cellStyle name="40% - Accent1 4 2 4" xfId="1302" xr:uid="{00000000-0005-0000-0000-00003F040000}"/>
    <cellStyle name="40% - Accent1 4 2 4 2" xfId="4378" xr:uid="{00000000-0005-0000-0000-000040040000}"/>
    <cellStyle name="40% - Accent1 4 2 5" xfId="3465" xr:uid="{00000000-0005-0000-0000-000041040000}"/>
    <cellStyle name="40% - Accent1 4 2 6" xfId="2764" xr:uid="{00000000-0005-0000-0000-000042040000}"/>
    <cellStyle name="40% - Accent1 4 2 7" xfId="2063" xr:uid="{00000000-0005-0000-0000-000043040000}"/>
    <cellStyle name="40% - Accent1 4 3" xfId="607" xr:uid="{00000000-0005-0000-0000-000044040000}"/>
    <cellStyle name="40% - Accent1 4 3 2" xfId="1070" xr:uid="{00000000-0005-0000-0000-000045040000}"/>
    <cellStyle name="40% - Accent1 4 3 2 2" xfId="4149" xr:uid="{00000000-0005-0000-0000-000046040000}"/>
    <cellStyle name="40% - Accent1 4 3 3" xfId="1545" xr:uid="{00000000-0005-0000-0000-000047040000}"/>
    <cellStyle name="40% - Accent1 4 3 3 2" xfId="4611" xr:uid="{00000000-0005-0000-0000-000048040000}"/>
    <cellStyle name="40% - Accent1 4 3 4" xfId="3694" xr:uid="{00000000-0005-0000-0000-000049040000}"/>
    <cellStyle name="40% - Accent1 4 3 5" xfId="2997" xr:uid="{00000000-0005-0000-0000-00004A040000}"/>
    <cellStyle name="40% - Accent1 4 3 6" xfId="2298" xr:uid="{00000000-0005-0000-0000-00004B040000}"/>
    <cellStyle name="40% - Accent1 4 4" xfId="842" xr:uid="{00000000-0005-0000-0000-00004C040000}"/>
    <cellStyle name="40% - Accent1 4 4 2" xfId="1783" xr:uid="{00000000-0005-0000-0000-00004D040000}"/>
    <cellStyle name="40% - Accent1 4 4 2 2" xfId="4845" xr:uid="{00000000-0005-0000-0000-00004E040000}"/>
    <cellStyle name="40% - Accent1 4 4 3" xfId="3922" xr:uid="{00000000-0005-0000-0000-00004F040000}"/>
    <cellStyle name="40% - Accent1 4 4 4" xfId="3229" xr:uid="{00000000-0005-0000-0000-000050040000}"/>
    <cellStyle name="40% - Accent1 4 4 5" xfId="2529" xr:uid="{00000000-0005-0000-0000-000051040000}"/>
    <cellStyle name="40% - Accent1 4 5" xfId="1301" xr:uid="{00000000-0005-0000-0000-000052040000}"/>
    <cellStyle name="40% - Accent1 4 5 2" xfId="4377" xr:uid="{00000000-0005-0000-0000-000053040000}"/>
    <cellStyle name="40% - Accent1 4 6" xfId="3464" xr:uid="{00000000-0005-0000-0000-000054040000}"/>
    <cellStyle name="40% - Accent1 4 7" xfId="2763" xr:uid="{00000000-0005-0000-0000-000055040000}"/>
    <cellStyle name="40% - Accent1 4 8" xfId="2062" xr:uid="{00000000-0005-0000-0000-000056040000}"/>
    <cellStyle name="40% - Accent2" xfId="5247" builtinId="35" customBuiltin="1"/>
    <cellStyle name="40% - Accent2 2" xfId="29" xr:uid="{00000000-0005-0000-0000-000057040000}"/>
    <cellStyle name="40% - Accent2 2 10" xfId="5270" xr:uid="{064E658A-27C4-4050-92AF-D5E22E776F89}"/>
    <cellStyle name="40% - Accent2 2 2" xfId="202" xr:uid="{00000000-0005-0000-0000-000058040000}"/>
    <cellStyle name="40% - Accent2 2 2 2" xfId="203" xr:uid="{00000000-0005-0000-0000-000059040000}"/>
    <cellStyle name="40% - Accent2 2 2 2 2" xfId="610" xr:uid="{00000000-0005-0000-0000-00005A040000}"/>
    <cellStyle name="40% - Accent2 2 2 2 2 2" xfId="1073" xr:uid="{00000000-0005-0000-0000-00005B040000}"/>
    <cellStyle name="40% - Accent2 2 2 2 2 2 2" xfId="4152" xr:uid="{00000000-0005-0000-0000-00005C040000}"/>
    <cellStyle name="40% - Accent2 2 2 2 2 3" xfId="1548" xr:uid="{00000000-0005-0000-0000-00005D040000}"/>
    <cellStyle name="40% - Accent2 2 2 2 2 3 2" xfId="4614" xr:uid="{00000000-0005-0000-0000-00005E040000}"/>
    <cellStyle name="40% - Accent2 2 2 2 2 4" xfId="3697" xr:uid="{00000000-0005-0000-0000-00005F040000}"/>
    <cellStyle name="40% - Accent2 2 2 2 2 5" xfId="3000" xr:uid="{00000000-0005-0000-0000-000060040000}"/>
    <cellStyle name="40% - Accent2 2 2 2 2 6" xfId="2301" xr:uid="{00000000-0005-0000-0000-000061040000}"/>
    <cellStyle name="40% - Accent2 2 2 2 3" xfId="845" xr:uid="{00000000-0005-0000-0000-000062040000}"/>
    <cellStyle name="40% - Accent2 2 2 2 3 2" xfId="1786" xr:uid="{00000000-0005-0000-0000-000063040000}"/>
    <cellStyle name="40% - Accent2 2 2 2 3 2 2" xfId="4848" xr:uid="{00000000-0005-0000-0000-000064040000}"/>
    <cellStyle name="40% - Accent2 2 2 2 3 3" xfId="3925" xr:uid="{00000000-0005-0000-0000-000065040000}"/>
    <cellStyle name="40% - Accent2 2 2 2 3 4" xfId="3232" xr:uid="{00000000-0005-0000-0000-000066040000}"/>
    <cellStyle name="40% - Accent2 2 2 2 3 5" xfId="2532" xr:uid="{00000000-0005-0000-0000-000067040000}"/>
    <cellStyle name="40% - Accent2 2 2 2 4" xfId="1304" xr:uid="{00000000-0005-0000-0000-000068040000}"/>
    <cellStyle name="40% - Accent2 2 2 2 4 2" xfId="4380" xr:uid="{00000000-0005-0000-0000-000069040000}"/>
    <cellStyle name="40% - Accent2 2 2 2 5" xfId="3467" xr:uid="{00000000-0005-0000-0000-00006A040000}"/>
    <cellStyle name="40% - Accent2 2 2 2 6" xfId="2766" xr:uid="{00000000-0005-0000-0000-00006B040000}"/>
    <cellStyle name="40% - Accent2 2 2 2 7" xfId="2065" xr:uid="{00000000-0005-0000-0000-00006C040000}"/>
    <cellStyle name="40% - Accent2 2 2 3" xfId="609" xr:uid="{00000000-0005-0000-0000-00006D040000}"/>
    <cellStyle name="40% - Accent2 2 2 3 2" xfId="1072" xr:uid="{00000000-0005-0000-0000-00006E040000}"/>
    <cellStyle name="40% - Accent2 2 2 3 2 2" xfId="4151" xr:uid="{00000000-0005-0000-0000-00006F040000}"/>
    <cellStyle name="40% - Accent2 2 2 3 3" xfId="1547" xr:uid="{00000000-0005-0000-0000-000070040000}"/>
    <cellStyle name="40% - Accent2 2 2 3 3 2" xfId="4613" xr:uid="{00000000-0005-0000-0000-000071040000}"/>
    <cellStyle name="40% - Accent2 2 2 3 4" xfId="3696" xr:uid="{00000000-0005-0000-0000-000072040000}"/>
    <cellStyle name="40% - Accent2 2 2 3 5" xfId="2999" xr:uid="{00000000-0005-0000-0000-000073040000}"/>
    <cellStyle name="40% - Accent2 2 2 3 6" xfId="2300" xr:uid="{00000000-0005-0000-0000-000074040000}"/>
    <cellStyle name="40% - Accent2 2 2 4" xfId="844" xr:uid="{00000000-0005-0000-0000-000075040000}"/>
    <cellStyle name="40% - Accent2 2 2 4 2" xfId="1785" xr:uid="{00000000-0005-0000-0000-000076040000}"/>
    <cellStyle name="40% - Accent2 2 2 4 2 2" xfId="4847" xr:uid="{00000000-0005-0000-0000-000077040000}"/>
    <cellStyle name="40% - Accent2 2 2 4 3" xfId="3924" xr:uid="{00000000-0005-0000-0000-000078040000}"/>
    <cellStyle name="40% - Accent2 2 2 4 4" xfId="3231" xr:uid="{00000000-0005-0000-0000-000079040000}"/>
    <cellStyle name="40% - Accent2 2 2 4 5" xfId="2531" xr:uid="{00000000-0005-0000-0000-00007A040000}"/>
    <cellStyle name="40% - Accent2 2 2 5" xfId="1303" xr:uid="{00000000-0005-0000-0000-00007B040000}"/>
    <cellStyle name="40% - Accent2 2 2 5 2" xfId="4379" xr:uid="{00000000-0005-0000-0000-00007C040000}"/>
    <cellStyle name="40% - Accent2 2 2 6" xfId="3466" xr:uid="{00000000-0005-0000-0000-00007D040000}"/>
    <cellStyle name="40% - Accent2 2 2 7" xfId="2765" xr:uid="{00000000-0005-0000-0000-00007E040000}"/>
    <cellStyle name="40% - Accent2 2 2 8" xfId="2064" xr:uid="{00000000-0005-0000-0000-00007F040000}"/>
    <cellStyle name="40% - Accent2 2 2 9" xfId="5332" xr:uid="{07F10003-92BE-4DDA-BE74-ED4BCFAE9D10}"/>
    <cellStyle name="40% - Accent2 2 3" xfId="204" xr:uid="{00000000-0005-0000-0000-000080040000}"/>
    <cellStyle name="40% - Accent2 2 3 2" xfId="611" xr:uid="{00000000-0005-0000-0000-000081040000}"/>
    <cellStyle name="40% - Accent2 2 3 2 2" xfId="1074" xr:uid="{00000000-0005-0000-0000-000082040000}"/>
    <cellStyle name="40% - Accent2 2 3 2 2 2" xfId="4153" xr:uid="{00000000-0005-0000-0000-000083040000}"/>
    <cellStyle name="40% - Accent2 2 3 2 3" xfId="1549" xr:uid="{00000000-0005-0000-0000-000084040000}"/>
    <cellStyle name="40% - Accent2 2 3 2 3 2" xfId="4615" xr:uid="{00000000-0005-0000-0000-000085040000}"/>
    <cellStyle name="40% - Accent2 2 3 2 4" xfId="3698" xr:uid="{00000000-0005-0000-0000-000086040000}"/>
    <cellStyle name="40% - Accent2 2 3 2 5" xfId="3001" xr:uid="{00000000-0005-0000-0000-000087040000}"/>
    <cellStyle name="40% - Accent2 2 3 2 6" xfId="2302" xr:uid="{00000000-0005-0000-0000-000088040000}"/>
    <cellStyle name="40% - Accent2 2 3 3" xfId="846" xr:uid="{00000000-0005-0000-0000-000089040000}"/>
    <cellStyle name="40% - Accent2 2 3 3 2" xfId="1787" xr:uid="{00000000-0005-0000-0000-00008A040000}"/>
    <cellStyle name="40% - Accent2 2 3 3 2 2" xfId="4849" xr:uid="{00000000-0005-0000-0000-00008B040000}"/>
    <cellStyle name="40% - Accent2 2 3 3 3" xfId="3926" xr:uid="{00000000-0005-0000-0000-00008C040000}"/>
    <cellStyle name="40% - Accent2 2 3 3 4" xfId="3233" xr:uid="{00000000-0005-0000-0000-00008D040000}"/>
    <cellStyle name="40% - Accent2 2 3 3 5" xfId="2533" xr:uid="{00000000-0005-0000-0000-00008E040000}"/>
    <cellStyle name="40% - Accent2 2 3 4" xfId="1305" xr:uid="{00000000-0005-0000-0000-00008F040000}"/>
    <cellStyle name="40% - Accent2 2 3 4 2" xfId="4381" xr:uid="{00000000-0005-0000-0000-000090040000}"/>
    <cellStyle name="40% - Accent2 2 3 5" xfId="3468" xr:uid="{00000000-0005-0000-0000-000091040000}"/>
    <cellStyle name="40% - Accent2 2 3 6" xfId="2767" xr:uid="{00000000-0005-0000-0000-000092040000}"/>
    <cellStyle name="40% - Accent2 2 3 7" xfId="2066" xr:uid="{00000000-0005-0000-0000-000093040000}"/>
    <cellStyle name="40% - Accent2 2 3 8" xfId="5311" xr:uid="{906B5792-CC32-43AA-A0C1-1ADD6A951098}"/>
    <cellStyle name="40% - Accent2 2 4" xfId="538" xr:uid="{00000000-0005-0000-0000-000094040000}"/>
    <cellStyle name="40% - Accent2 2 4 2" xfId="1001" xr:uid="{00000000-0005-0000-0000-000095040000}"/>
    <cellStyle name="40% - Accent2 2 4 2 2" xfId="4080" xr:uid="{00000000-0005-0000-0000-000096040000}"/>
    <cellStyle name="40% - Accent2 2 4 3" xfId="1476" xr:uid="{00000000-0005-0000-0000-000097040000}"/>
    <cellStyle name="40% - Accent2 2 4 3 2" xfId="4542" xr:uid="{00000000-0005-0000-0000-000098040000}"/>
    <cellStyle name="40% - Accent2 2 4 4" xfId="3625" xr:uid="{00000000-0005-0000-0000-000099040000}"/>
    <cellStyle name="40% - Accent2 2 4 5" xfId="2928" xr:uid="{00000000-0005-0000-0000-00009A040000}"/>
    <cellStyle name="40% - Accent2 2 4 6" xfId="2229" xr:uid="{00000000-0005-0000-0000-00009B040000}"/>
    <cellStyle name="40% - Accent2 2 5" xfId="770" xr:uid="{00000000-0005-0000-0000-00009C040000}"/>
    <cellStyle name="40% - Accent2 2 5 2" xfId="1711" xr:uid="{00000000-0005-0000-0000-00009D040000}"/>
    <cellStyle name="40% - Accent2 2 5 2 2" xfId="4773" xr:uid="{00000000-0005-0000-0000-00009E040000}"/>
    <cellStyle name="40% - Accent2 2 5 3" xfId="3852" xr:uid="{00000000-0005-0000-0000-00009F040000}"/>
    <cellStyle name="40% - Accent2 2 5 4" xfId="3159" xr:uid="{00000000-0005-0000-0000-0000A0040000}"/>
    <cellStyle name="40% - Accent2 2 5 5" xfId="2460" xr:uid="{00000000-0005-0000-0000-0000A1040000}"/>
    <cellStyle name="40% - Accent2 2 6" xfId="1231" xr:uid="{00000000-0005-0000-0000-0000A2040000}"/>
    <cellStyle name="40% - Accent2 2 6 2" xfId="4307" xr:uid="{00000000-0005-0000-0000-0000A3040000}"/>
    <cellStyle name="40% - Accent2 2 7" xfId="3394" xr:uid="{00000000-0005-0000-0000-0000A4040000}"/>
    <cellStyle name="40% - Accent2 2 8" xfId="2693" xr:uid="{00000000-0005-0000-0000-0000A5040000}"/>
    <cellStyle name="40% - Accent2 2 9" xfId="1988" xr:uid="{00000000-0005-0000-0000-0000A6040000}"/>
    <cellStyle name="40% - Accent2 3" xfId="28" xr:uid="{00000000-0005-0000-0000-0000A7040000}"/>
    <cellStyle name="40% - Accent2 3 2" xfId="205" xr:uid="{00000000-0005-0000-0000-0000A8040000}"/>
    <cellStyle name="40% - Accent2 3 2 2" xfId="612" xr:uid="{00000000-0005-0000-0000-0000A9040000}"/>
    <cellStyle name="40% - Accent2 3 2 2 2" xfId="1075" xr:uid="{00000000-0005-0000-0000-0000AA040000}"/>
    <cellStyle name="40% - Accent2 3 2 2 2 2" xfId="4154" xr:uid="{00000000-0005-0000-0000-0000AB040000}"/>
    <cellStyle name="40% - Accent2 3 2 2 3" xfId="1550" xr:uid="{00000000-0005-0000-0000-0000AC040000}"/>
    <cellStyle name="40% - Accent2 3 2 2 3 2" xfId="4616" xr:uid="{00000000-0005-0000-0000-0000AD040000}"/>
    <cellStyle name="40% - Accent2 3 2 2 4" xfId="3699" xr:uid="{00000000-0005-0000-0000-0000AE040000}"/>
    <cellStyle name="40% - Accent2 3 2 2 5" xfId="3002" xr:uid="{00000000-0005-0000-0000-0000AF040000}"/>
    <cellStyle name="40% - Accent2 3 2 2 6" xfId="2303" xr:uid="{00000000-0005-0000-0000-0000B0040000}"/>
    <cellStyle name="40% - Accent2 3 2 3" xfId="847" xr:uid="{00000000-0005-0000-0000-0000B1040000}"/>
    <cellStyle name="40% - Accent2 3 2 3 2" xfId="1788" xr:uid="{00000000-0005-0000-0000-0000B2040000}"/>
    <cellStyle name="40% - Accent2 3 2 3 2 2" xfId="4850" xr:uid="{00000000-0005-0000-0000-0000B3040000}"/>
    <cellStyle name="40% - Accent2 3 2 3 3" xfId="3927" xr:uid="{00000000-0005-0000-0000-0000B4040000}"/>
    <cellStyle name="40% - Accent2 3 2 3 4" xfId="3234" xr:uid="{00000000-0005-0000-0000-0000B5040000}"/>
    <cellStyle name="40% - Accent2 3 2 3 5" xfId="2534" xr:uid="{00000000-0005-0000-0000-0000B6040000}"/>
    <cellStyle name="40% - Accent2 3 2 4" xfId="1306" xr:uid="{00000000-0005-0000-0000-0000B7040000}"/>
    <cellStyle name="40% - Accent2 3 2 4 2" xfId="4382" xr:uid="{00000000-0005-0000-0000-0000B8040000}"/>
    <cellStyle name="40% - Accent2 3 2 5" xfId="3469" xr:uid="{00000000-0005-0000-0000-0000B9040000}"/>
    <cellStyle name="40% - Accent2 3 2 6" xfId="2768" xr:uid="{00000000-0005-0000-0000-0000BA040000}"/>
    <cellStyle name="40% - Accent2 3 2 7" xfId="2067" xr:uid="{00000000-0005-0000-0000-0000BB040000}"/>
    <cellStyle name="40% - Accent2 3 3" xfId="537" xr:uid="{00000000-0005-0000-0000-0000BC040000}"/>
    <cellStyle name="40% - Accent2 3 3 2" xfId="1000" xr:uid="{00000000-0005-0000-0000-0000BD040000}"/>
    <cellStyle name="40% - Accent2 3 3 2 2" xfId="4079" xr:uid="{00000000-0005-0000-0000-0000BE040000}"/>
    <cellStyle name="40% - Accent2 3 3 3" xfId="1475" xr:uid="{00000000-0005-0000-0000-0000BF040000}"/>
    <cellStyle name="40% - Accent2 3 3 3 2" xfId="4541" xr:uid="{00000000-0005-0000-0000-0000C0040000}"/>
    <cellStyle name="40% - Accent2 3 3 4" xfId="3624" xr:uid="{00000000-0005-0000-0000-0000C1040000}"/>
    <cellStyle name="40% - Accent2 3 3 5" xfId="2927" xr:uid="{00000000-0005-0000-0000-0000C2040000}"/>
    <cellStyle name="40% - Accent2 3 3 6" xfId="2228" xr:uid="{00000000-0005-0000-0000-0000C3040000}"/>
    <cellStyle name="40% - Accent2 3 4" xfId="769" xr:uid="{00000000-0005-0000-0000-0000C4040000}"/>
    <cellStyle name="40% - Accent2 3 4 2" xfId="1710" xr:uid="{00000000-0005-0000-0000-0000C5040000}"/>
    <cellStyle name="40% - Accent2 3 4 2 2" xfId="4772" xr:uid="{00000000-0005-0000-0000-0000C6040000}"/>
    <cellStyle name="40% - Accent2 3 4 3" xfId="3851" xr:uid="{00000000-0005-0000-0000-0000C7040000}"/>
    <cellStyle name="40% - Accent2 3 4 4" xfId="3158" xr:uid="{00000000-0005-0000-0000-0000C8040000}"/>
    <cellStyle name="40% - Accent2 3 4 5" xfId="2459" xr:uid="{00000000-0005-0000-0000-0000C9040000}"/>
    <cellStyle name="40% - Accent2 3 5" xfId="1230" xr:uid="{00000000-0005-0000-0000-0000CA040000}"/>
    <cellStyle name="40% - Accent2 3 5 2" xfId="4306" xr:uid="{00000000-0005-0000-0000-0000CB040000}"/>
    <cellStyle name="40% - Accent2 3 6" xfId="3393" xr:uid="{00000000-0005-0000-0000-0000CC040000}"/>
    <cellStyle name="40% - Accent2 3 7" xfId="2692" xr:uid="{00000000-0005-0000-0000-0000CD040000}"/>
    <cellStyle name="40% - Accent2 3 8" xfId="1987" xr:uid="{00000000-0005-0000-0000-0000CE040000}"/>
    <cellStyle name="40% - Accent2 3 9" xfId="5331" xr:uid="{5C637C56-87DF-40D6-8714-9C045D01A7EF}"/>
    <cellStyle name="40% - Accent2 4" xfId="206" xr:uid="{00000000-0005-0000-0000-0000CF040000}"/>
    <cellStyle name="40% - Accent2 4 2" xfId="207" xr:uid="{00000000-0005-0000-0000-0000D0040000}"/>
    <cellStyle name="40% - Accent2 4 2 2" xfId="614" xr:uid="{00000000-0005-0000-0000-0000D1040000}"/>
    <cellStyle name="40% - Accent2 4 2 2 2" xfId="1077" xr:uid="{00000000-0005-0000-0000-0000D2040000}"/>
    <cellStyle name="40% - Accent2 4 2 2 2 2" xfId="4156" xr:uid="{00000000-0005-0000-0000-0000D3040000}"/>
    <cellStyle name="40% - Accent2 4 2 2 3" xfId="1552" xr:uid="{00000000-0005-0000-0000-0000D4040000}"/>
    <cellStyle name="40% - Accent2 4 2 2 3 2" xfId="4618" xr:uid="{00000000-0005-0000-0000-0000D5040000}"/>
    <cellStyle name="40% - Accent2 4 2 2 4" xfId="3701" xr:uid="{00000000-0005-0000-0000-0000D6040000}"/>
    <cellStyle name="40% - Accent2 4 2 2 5" xfId="3004" xr:uid="{00000000-0005-0000-0000-0000D7040000}"/>
    <cellStyle name="40% - Accent2 4 2 2 6" xfId="2305" xr:uid="{00000000-0005-0000-0000-0000D8040000}"/>
    <cellStyle name="40% - Accent2 4 2 3" xfId="849" xr:uid="{00000000-0005-0000-0000-0000D9040000}"/>
    <cellStyle name="40% - Accent2 4 2 3 2" xfId="1790" xr:uid="{00000000-0005-0000-0000-0000DA040000}"/>
    <cellStyle name="40% - Accent2 4 2 3 2 2" xfId="4852" xr:uid="{00000000-0005-0000-0000-0000DB040000}"/>
    <cellStyle name="40% - Accent2 4 2 3 3" xfId="3929" xr:uid="{00000000-0005-0000-0000-0000DC040000}"/>
    <cellStyle name="40% - Accent2 4 2 3 4" xfId="3236" xr:uid="{00000000-0005-0000-0000-0000DD040000}"/>
    <cellStyle name="40% - Accent2 4 2 3 5" xfId="2536" xr:uid="{00000000-0005-0000-0000-0000DE040000}"/>
    <cellStyle name="40% - Accent2 4 2 4" xfId="1308" xr:uid="{00000000-0005-0000-0000-0000DF040000}"/>
    <cellStyle name="40% - Accent2 4 2 4 2" xfId="4384" xr:uid="{00000000-0005-0000-0000-0000E0040000}"/>
    <cellStyle name="40% - Accent2 4 2 5" xfId="3471" xr:uid="{00000000-0005-0000-0000-0000E1040000}"/>
    <cellStyle name="40% - Accent2 4 2 6" xfId="2770" xr:uid="{00000000-0005-0000-0000-0000E2040000}"/>
    <cellStyle name="40% - Accent2 4 2 7" xfId="2069" xr:uid="{00000000-0005-0000-0000-0000E3040000}"/>
    <cellStyle name="40% - Accent2 4 3" xfId="613" xr:uid="{00000000-0005-0000-0000-0000E4040000}"/>
    <cellStyle name="40% - Accent2 4 3 2" xfId="1076" xr:uid="{00000000-0005-0000-0000-0000E5040000}"/>
    <cellStyle name="40% - Accent2 4 3 2 2" xfId="4155" xr:uid="{00000000-0005-0000-0000-0000E6040000}"/>
    <cellStyle name="40% - Accent2 4 3 3" xfId="1551" xr:uid="{00000000-0005-0000-0000-0000E7040000}"/>
    <cellStyle name="40% - Accent2 4 3 3 2" xfId="4617" xr:uid="{00000000-0005-0000-0000-0000E8040000}"/>
    <cellStyle name="40% - Accent2 4 3 4" xfId="3700" xr:uid="{00000000-0005-0000-0000-0000E9040000}"/>
    <cellStyle name="40% - Accent2 4 3 5" xfId="3003" xr:uid="{00000000-0005-0000-0000-0000EA040000}"/>
    <cellStyle name="40% - Accent2 4 3 6" xfId="2304" xr:uid="{00000000-0005-0000-0000-0000EB040000}"/>
    <cellStyle name="40% - Accent2 4 4" xfId="848" xr:uid="{00000000-0005-0000-0000-0000EC040000}"/>
    <cellStyle name="40% - Accent2 4 4 2" xfId="1789" xr:uid="{00000000-0005-0000-0000-0000ED040000}"/>
    <cellStyle name="40% - Accent2 4 4 2 2" xfId="4851" xr:uid="{00000000-0005-0000-0000-0000EE040000}"/>
    <cellStyle name="40% - Accent2 4 4 3" xfId="3928" xr:uid="{00000000-0005-0000-0000-0000EF040000}"/>
    <cellStyle name="40% - Accent2 4 4 4" xfId="3235" xr:uid="{00000000-0005-0000-0000-0000F0040000}"/>
    <cellStyle name="40% - Accent2 4 4 5" xfId="2535" xr:uid="{00000000-0005-0000-0000-0000F1040000}"/>
    <cellStyle name="40% - Accent2 4 5" xfId="1307" xr:uid="{00000000-0005-0000-0000-0000F2040000}"/>
    <cellStyle name="40% - Accent2 4 5 2" xfId="4383" xr:uid="{00000000-0005-0000-0000-0000F3040000}"/>
    <cellStyle name="40% - Accent2 4 6" xfId="3470" xr:uid="{00000000-0005-0000-0000-0000F4040000}"/>
    <cellStyle name="40% - Accent2 4 7" xfId="2769" xr:uid="{00000000-0005-0000-0000-0000F5040000}"/>
    <cellStyle name="40% - Accent2 4 8" xfId="2068" xr:uid="{00000000-0005-0000-0000-0000F6040000}"/>
    <cellStyle name="40% - Accent3" xfId="5250" builtinId="39" customBuiltin="1"/>
    <cellStyle name="40% - Accent3 2" xfId="31" xr:uid="{00000000-0005-0000-0000-0000F7040000}"/>
    <cellStyle name="40% - Accent3 2 10" xfId="5271" xr:uid="{EA6355CD-D558-45F5-B25C-8EEDAC44157C}"/>
    <cellStyle name="40% - Accent3 2 2" xfId="208" xr:uid="{00000000-0005-0000-0000-0000F8040000}"/>
    <cellStyle name="40% - Accent3 2 2 2" xfId="209" xr:uid="{00000000-0005-0000-0000-0000F9040000}"/>
    <cellStyle name="40% - Accent3 2 2 2 2" xfId="616" xr:uid="{00000000-0005-0000-0000-0000FA040000}"/>
    <cellStyle name="40% - Accent3 2 2 2 2 2" xfId="1079" xr:uid="{00000000-0005-0000-0000-0000FB040000}"/>
    <cellStyle name="40% - Accent3 2 2 2 2 2 2" xfId="4158" xr:uid="{00000000-0005-0000-0000-0000FC040000}"/>
    <cellStyle name="40% - Accent3 2 2 2 2 3" xfId="1554" xr:uid="{00000000-0005-0000-0000-0000FD040000}"/>
    <cellStyle name="40% - Accent3 2 2 2 2 3 2" xfId="4620" xr:uid="{00000000-0005-0000-0000-0000FE040000}"/>
    <cellStyle name="40% - Accent3 2 2 2 2 4" xfId="3703" xr:uid="{00000000-0005-0000-0000-0000FF040000}"/>
    <cellStyle name="40% - Accent3 2 2 2 2 5" xfId="3006" xr:uid="{00000000-0005-0000-0000-000000050000}"/>
    <cellStyle name="40% - Accent3 2 2 2 2 6" xfId="2307" xr:uid="{00000000-0005-0000-0000-000001050000}"/>
    <cellStyle name="40% - Accent3 2 2 2 3" xfId="851" xr:uid="{00000000-0005-0000-0000-000002050000}"/>
    <cellStyle name="40% - Accent3 2 2 2 3 2" xfId="1792" xr:uid="{00000000-0005-0000-0000-000003050000}"/>
    <cellStyle name="40% - Accent3 2 2 2 3 2 2" xfId="4854" xr:uid="{00000000-0005-0000-0000-000004050000}"/>
    <cellStyle name="40% - Accent3 2 2 2 3 3" xfId="3931" xr:uid="{00000000-0005-0000-0000-000005050000}"/>
    <cellStyle name="40% - Accent3 2 2 2 3 4" xfId="3238" xr:uid="{00000000-0005-0000-0000-000006050000}"/>
    <cellStyle name="40% - Accent3 2 2 2 3 5" xfId="2538" xr:uid="{00000000-0005-0000-0000-000007050000}"/>
    <cellStyle name="40% - Accent3 2 2 2 4" xfId="1310" xr:uid="{00000000-0005-0000-0000-000008050000}"/>
    <cellStyle name="40% - Accent3 2 2 2 4 2" xfId="4386" xr:uid="{00000000-0005-0000-0000-000009050000}"/>
    <cellStyle name="40% - Accent3 2 2 2 5" xfId="3473" xr:uid="{00000000-0005-0000-0000-00000A050000}"/>
    <cellStyle name="40% - Accent3 2 2 2 6" xfId="2772" xr:uid="{00000000-0005-0000-0000-00000B050000}"/>
    <cellStyle name="40% - Accent3 2 2 2 7" xfId="2071" xr:uid="{00000000-0005-0000-0000-00000C050000}"/>
    <cellStyle name="40% - Accent3 2 2 3" xfId="615" xr:uid="{00000000-0005-0000-0000-00000D050000}"/>
    <cellStyle name="40% - Accent3 2 2 3 2" xfId="1078" xr:uid="{00000000-0005-0000-0000-00000E050000}"/>
    <cellStyle name="40% - Accent3 2 2 3 2 2" xfId="4157" xr:uid="{00000000-0005-0000-0000-00000F050000}"/>
    <cellStyle name="40% - Accent3 2 2 3 3" xfId="1553" xr:uid="{00000000-0005-0000-0000-000010050000}"/>
    <cellStyle name="40% - Accent3 2 2 3 3 2" xfId="4619" xr:uid="{00000000-0005-0000-0000-000011050000}"/>
    <cellStyle name="40% - Accent3 2 2 3 4" xfId="3702" xr:uid="{00000000-0005-0000-0000-000012050000}"/>
    <cellStyle name="40% - Accent3 2 2 3 5" xfId="3005" xr:uid="{00000000-0005-0000-0000-000013050000}"/>
    <cellStyle name="40% - Accent3 2 2 3 6" xfId="2306" xr:uid="{00000000-0005-0000-0000-000014050000}"/>
    <cellStyle name="40% - Accent3 2 2 4" xfId="850" xr:uid="{00000000-0005-0000-0000-000015050000}"/>
    <cellStyle name="40% - Accent3 2 2 4 2" xfId="1791" xr:uid="{00000000-0005-0000-0000-000016050000}"/>
    <cellStyle name="40% - Accent3 2 2 4 2 2" xfId="4853" xr:uid="{00000000-0005-0000-0000-000017050000}"/>
    <cellStyle name="40% - Accent3 2 2 4 3" xfId="3930" xr:uid="{00000000-0005-0000-0000-000018050000}"/>
    <cellStyle name="40% - Accent3 2 2 4 4" xfId="3237" xr:uid="{00000000-0005-0000-0000-000019050000}"/>
    <cellStyle name="40% - Accent3 2 2 4 5" xfId="2537" xr:uid="{00000000-0005-0000-0000-00001A050000}"/>
    <cellStyle name="40% - Accent3 2 2 5" xfId="1309" xr:uid="{00000000-0005-0000-0000-00001B050000}"/>
    <cellStyle name="40% - Accent3 2 2 5 2" xfId="4385" xr:uid="{00000000-0005-0000-0000-00001C050000}"/>
    <cellStyle name="40% - Accent3 2 2 6" xfId="3472" xr:uid="{00000000-0005-0000-0000-00001D050000}"/>
    <cellStyle name="40% - Accent3 2 2 7" xfId="2771" xr:uid="{00000000-0005-0000-0000-00001E050000}"/>
    <cellStyle name="40% - Accent3 2 2 8" xfId="2070" xr:uid="{00000000-0005-0000-0000-00001F050000}"/>
    <cellStyle name="40% - Accent3 2 2 9" xfId="5334" xr:uid="{D6DCD299-D37C-4918-B2D6-9F949CE0998D}"/>
    <cellStyle name="40% - Accent3 2 3" xfId="210" xr:uid="{00000000-0005-0000-0000-000020050000}"/>
    <cellStyle name="40% - Accent3 2 3 2" xfId="617" xr:uid="{00000000-0005-0000-0000-000021050000}"/>
    <cellStyle name="40% - Accent3 2 3 2 2" xfId="1080" xr:uid="{00000000-0005-0000-0000-000022050000}"/>
    <cellStyle name="40% - Accent3 2 3 2 2 2" xfId="4159" xr:uid="{00000000-0005-0000-0000-000023050000}"/>
    <cellStyle name="40% - Accent3 2 3 2 3" xfId="1555" xr:uid="{00000000-0005-0000-0000-000024050000}"/>
    <cellStyle name="40% - Accent3 2 3 2 3 2" xfId="4621" xr:uid="{00000000-0005-0000-0000-000025050000}"/>
    <cellStyle name="40% - Accent3 2 3 2 4" xfId="3704" xr:uid="{00000000-0005-0000-0000-000026050000}"/>
    <cellStyle name="40% - Accent3 2 3 2 5" xfId="3007" xr:uid="{00000000-0005-0000-0000-000027050000}"/>
    <cellStyle name="40% - Accent3 2 3 2 6" xfId="2308" xr:uid="{00000000-0005-0000-0000-000028050000}"/>
    <cellStyle name="40% - Accent3 2 3 3" xfId="852" xr:uid="{00000000-0005-0000-0000-000029050000}"/>
    <cellStyle name="40% - Accent3 2 3 3 2" xfId="1793" xr:uid="{00000000-0005-0000-0000-00002A050000}"/>
    <cellStyle name="40% - Accent3 2 3 3 2 2" xfId="4855" xr:uid="{00000000-0005-0000-0000-00002B050000}"/>
    <cellStyle name="40% - Accent3 2 3 3 3" xfId="3932" xr:uid="{00000000-0005-0000-0000-00002C050000}"/>
    <cellStyle name="40% - Accent3 2 3 3 4" xfId="3239" xr:uid="{00000000-0005-0000-0000-00002D050000}"/>
    <cellStyle name="40% - Accent3 2 3 3 5" xfId="2539" xr:uid="{00000000-0005-0000-0000-00002E050000}"/>
    <cellStyle name="40% - Accent3 2 3 4" xfId="1311" xr:uid="{00000000-0005-0000-0000-00002F050000}"/>
    <cellStyle name="40% - Accent3 2 3 4 2" xfId="4387" xr:uid="{00000000-0005-0000-0000-000030050000}"/>
    <cellStyle name="40% - Accent3 2 3 5" xfId="3474" xr:uid="{00000000-0005-0000-0000-000031050000}"/>
    <cellStyle name="40% - Accent3 2 3 6" xfId="2773" xr:uid="{00000000-0005-0000-0000-000032050000}"/>
    <cellStyle name="40% - Accent3 2 3 7" xfId="2072" xr:uid="{00000000-0005-0000-0000-000033050000}"/>
    <cellStyle name="40% - Accent3 2 3 8" xfId="5312" xr:uid="{956E3BCE-426E-4FFB-A0C6-028EBA1C0422}"/>
    <cellStyle name="40% - Accent3 2 4" xfId="540" xr:uid="{00000000-0005-0000-0000-000034050000}"/>
    <cellStyle name="40% - Accent3 2 4 2" xfId="1003" xr:uid="{00000000-0005-0000-0000-000035050000}"/>
    <cellStyle name="40% - Accent3 2 4 2 2" xfId="4082" xr:uid="{00000000-0005-0000-0000-000036050000}"/>
    <cellStyle name="40% - Accent3 2 4 3" xfId="1478" xr:uid="{00000000-0005-0000-0000-000037050000}"/>
    <cellStyle name="40% - Accent3 2 4 3 2" xfId="4544" xr:uid="{00000000-0005-0000-0000-000038050000}"/>
    <cellStyle name="40% - Accent3 2 4 4" xfId="3627" xr:uid="{00000000-0005-0000-0000-000039050000}"/>
    <cellStyle name="40% - Accent3 2 4 5" xfId="2930" xr:uid="{00000000-0005-0000-0000-00003A050000}"/>
    <cellStyle name="40% - Accent3 2 4 6" xfId="2231" xr:uid="{00000000-0005-0000-0000-00003B050000}"/>
    <cellStyle name="40% - Accent3 2 5" xfId="772" xr:uid="{00000000-0005-0000-0000-00003C050000}"/>
    <cellStyle name="40% - Accent3 2 5 2" xfId="1713" xr:uid="{00000000-0005-0000-0000-00003D050000}"/>
    <cellStyle name="40% - Accent3 2 5 2 2" xfId="4775" xr:uid="{00000000-0005-0000-0000-00003E050000}"/>
    <cellStyle name="40% - Accent3 2 5 3" xfId="3854" xr:uid="{00000000-0005-0000-0000-00003F050000}"/>
    <cellStyle name="40% - Accent3 2 5 4" xfId="3161" xr:uid="{00000000-0005-0000-0000-000040050000}"/>
    <cellStyle name="40% - Accent3 2 5 5" xfId="2462" xr:uid="{00000000-0005-0000-0000-000041050000}"/>
    <cellStyle name="40% - Accent3 2 6" xfId="1233" xr:uid="{00000000-0005-0000-0000-000042050000}"/>
    <cellStyle name="40% - Accent3 2 6 2" xfId="4309" xr:uid="{00000000-0005-0000-0000-000043050000}"/>
    <cellStyle name="40% - Accent3 2 7" xfId="3396" xr:uid="{00000000-0005-0000-0000-000044050000}"/>
    <cellStyle name="40% - Accent3 2 8" xfId="2695" xr:uid="{00000000-0005-0000-0000-000045050000}"/>
    <cellStyle name="40% - Accent3 2 9" xfId="1990" xr:uid="{00000000-0005-0000-0000-000046050000}"/>
    <cellStyle name="40% - Accent3 3" xfId="30" xr:uid="{00000000-0005-0000-0000-000047050000}"/>
    <cellStyle name="40% - Accent3 3 2" xfId="211" xr:uid="{00000000-0005-0000-0000-000048050000}"/>
    <cellStyle name="40% - Accent3 3 2 2" xfId="618" xr:uid="{00000000-0005-0000-0000-000049050000}"/>
    <cellStyle name="40% - Accent3 3 2 2 2" xfId="1081" xr:uid="{00000000-0005-0000-0000-00004A050000}"/>
    <cellStyle name="40% - Accent3 3 2 2 2 2" xfId="4160" xr:uid="{00000000-0005-0000-0000-00004B050000}"/>
    <cellStyle name="40% - Accent3 3 2 2 3" xfId="1556" xr:uid="{00000000-0005-0000-0000-00004C050000}"/>
    <cellStyle name="40% - Accent3 3 2 2 3 2" xfId="4622" xr:uid="{00000000-0005-0000-0000-00004D050000}"/>
    <cellStyle name="40% - Accent3 3 2 2 4" xfId="3705" xr:uid="{00000000-0005-0000-0000-00004E050000}"/>
    <cellStyle name="40% - Accent3 3 2 2 5" xfId="3008" xr:uid="{00000000-0005-0000-0000-00004F050000}"/>
    <cellStyle name="40% - Accent3 3 2 2 6" xfId="2309" xr:uid="{00000000-0005-0000-0000-000050050000}"/>
    <cellStyle name="40% - Accent3 3 2 3" xfId="853" xr:uid="{00000000-0005-0000-0000-000051050000}"/>
    <cellStyle name="40% - Accent3 3 2 3 2" xfId="1794" xr:uid="{00000000-0005-0000-0000-000052050000}"/>
    <cellStyle name="40% - Accent3 3 2 3 2 2" xfId="4856" xr:uid="{00000000-0005-0000-0000-000053050000}"/>
    <cellStyle name="40% - Accent3 3 2 3 3" xfId="3933" xr:uid="{00000000-0005-0000-0000-000054050000}"/>
    <cellStyle name="40% - Accent3 3 2 3 4" xfId="3240" xr:uid="{00000000-0005-0000-0000-000055050000}"/>
    <cellStyle name="40% - Accent3 3 2 3 5" xfId="2540" xr:uid="{00000000-0005-0000-0000-000056050000}"/>
    <cellStyle name="40% - Accent3 3 2 4" xfId="1312" xr:uid="{00000000-0005-0000-0000-000057050000}"/>
    <cellStyle name="40% - Accent3 3 2 4 2" xfId="4388" xr:uid="{00000000-0005-0000-0000-000058050000}"/>
    <cellStyle name="40% - Accent3 3 2 5" xfId="3475" xr:uid="{00000000-0005-0000-0000-000059050000}"/>
    <cellStyle name="40% - Accent3 3 2 6" xfId="2774" xr:uid="{00000000-0005-0000-0000-00005A050000}"/>
    <cellStyle name="40% - Accent3 3 2 7" xfId="2073" xr:uid="{00000000-0005-0000-0000-00005B050000}"/>
    <cellStyle name="40% - Accent3 3 3" xfId="539" xr:uid="{00000000-0005-0000-0000-00005C050000}"/>
    <cellStyle name="40% - Accent3 3 3 2" xfId="1002" xr:uid="{00000000-0005-0000-0000-00005D050000}"/>
    <cellStyle name="40% - Accent3 3 3 2 2" xfId="4081" xr:uid="{00000000-0005-0000-0000-00005E050000}"/>
    <cellStyle name="40% - Accent3 3 3 3" xfId="1477" xr:uid="{00000000-0005-0000-0000-00005F050000}"/>
    <cellStyle name="40% - Accent3 3 3 3 2" xfId="4543" xr:uid="{00000000-0005-0000-0000-000060050000}"/>
    <cellStyle name="40% - Accent3 3 3 4" xfId="3626" xr:uid="{00000000-0005-0000-0000-000061050000}"/>
    <cellStyle name="40% - Accent3 3 3 5" xfId="2929" xr:uid="{00000000-0005-0000-0000-000062050000}"/>
    <cellStyle name="40% - Accent3 3 3 6" xfId="2230" xr:uid="{00000000-0005-0000-0000-000063050000}"/>
    <cellStyle name="40% - Accent3 3 4" xfId="771" xr:uid="{00000000-0005-0000-0000-000064050000}"/>
    <cellStyle name="40% - Accent3 3 4 2" xfId="1712" xr:uid="{00000000-0005-0000-0000-000065050000}"/>
    <cellStyle name="40% - Accent3 3 4 2 2" xfId="4774" xr:uid="{00000000-0005-0000-0000-000066050000}"/>
    <cellStyle name="40% - Accent3 3 4 3" xfId="3853" xr:uid="{00000000-0005-0000-0000-000067050000}"/>
    <cellStyle name="40% - Accent3 3 4 4" xfId="3160" xr:uid="{00000000-0005-0000-0000-000068050000}"/>
    <cellStyle name="40% - Accent3 3 4 5" xfId="2461" xr:uid="{00000000-0005-0000-0000-000069050000}"/>
    <cellStyle name="40% - Accent3 3 5" xfId="1232" xr:uid="{00000000-0005-0000-0000-00006A050000}"/>
    <cellStyle name="40% - Accent3 3 5 2" xfId="4308" xr:uid="{00000000-0005-0000-0000-00006B050000}"/>
    <cellStyle name="40% - Accent3 3 6" xfId="3395" xr:uid="{00000000-0005-0000-0000-00006C050000}"/>
    <cellStyle name="40% - Accent3 3 7" xfId="2694" xr:uid="{00000000-0005-0000-0000-00006D050000}"/>
    <cellStyle name="40% - Accent3 3 8" xfId="1989" xr:uid="{00000000-0005-0000-0000-00006E050000}"/>
    <cellStyle name="40% - Accent3 3 9" xfId="5333" xr:uid="{351176E3-7C90-4510-BC42-456FCE86C05E}"/>
    <cellStyle name="40% - Accent3 4" xfId="212" xr:uid="{00000000-0005-0000-0000-00006F050000}"/>
    <cellStyle name="40% - Accent3 4 2" xfId="213" xr:uid="{00000000-0005-0000-0000-000070050000}"/>
    <cellStyle name="40% - Accent3 4 2 2" xfId="620" xr:uid="{00000000-0005-0000-0000-000071050000}"/>
    <cellStyle name="40% - Accent3 4 2 2 2" xfId="1083" xr:uid="{00000000-0005-0000-0000-000072050000}"/>
    <cellStyle name="40% - Accent3 4 2 2 2 2" xfId="4162" xr:uid="{00000000-0005-0000-0000-000073050000}"/>
    <cellStyle name="40% - Accent3 4 2 2 3" xfId="1558" xr:uid="{00000000-0005-0000-0000-000074050000}"/>
    <cellStyle name="40% - Accent3 4 2 2 3 2" xfId="4624" xr:uid="{00000000-0005-0000-0000-000075050000}"/>
    <cellStyle name="40% - Accent3 4 2 2 4" xfId="3707" xr:uid="{00000000-0005-0000-0000-000076050000}"/>
    <cellStyle name="40% - Accent3 4 2 2 5" xfId="3010" xr:uid="{00000000-0005-0000-0000-000077050000}"/>
    <cellStyle name="40% - Accent3 4 2 2 6" xfId="2311" xr:uid="{00000000-0005-0000-0000-000078050000}"/>
    <cellStyle name="40% - Accent3 4 2 3" xfId="855" xr:uid="{00000000-0005-0000-0000-000079050000}"/>
    <cellStyle name="40% - Accent3 4 2 3 2" xfId="1796" xr:uid="{00000000-0005-0000-0000-00007A050000}"/>
    <cellStyle name="40% - Accent3 4 2 3 2 2" xfId="4858" xr:uid="{00000000-0005-0000-0000-00007B050000}"/>
    <cellStyle name="40% - Accent3 4 2 3 3" xfId="3935" xr:uid="{00000000-0005-0000-0000-00007C050000}"/>
    <cellStyle name="40% - Accent3 4 2 3 4" xfId="3242" xr:uid="{00000000-0005-0000-0000-00007D050000}"/>
    <cellStyle name="40% - Accent3 4 2 3 5" xfId="2542" xr:uid="{00000000-0005-0000-0000-00007E050000}"/>
    <cellStyle name="40% - Accent3 4 2 4" xfId="1314" xr:uid="{00000000-0005-0000-0000-00007F050000}"/>
    <cellStyle name="40% - Accent3 4 2 4 2" xfId="4390" xr:uid="{00000000-0005-0000-0000-000080050000}"/>
    <cellStyle name="40% - Accent3 4 2 5" xfId="3477" xr:uid="{00000000-0005-0000-0000-000081050000}"/>
    <cellStyle name="40% - Accent3 4 2 6" xfId="2776" xr:uid="{00000000-0005-0000-0000-000082050000}"/>
    <cellStyle name="40% - Accent3 4 2 7" xfId="2075" xr:uid="{00000000-0005-0000-0000-000083050000}"/>
    <cellStyle name="40% - Accent3 4 3" xfId="619" xr:uid="{00000000-0005-0000-0000-000084050000}"/>
    <cellStyle name="40% - Accent3 4 3 2" xfId="1082" xr:uid="{00000000-0005-0000-0000-000085050000}"/>
    <cellStyle name="40% - Accent3 4 3 2 2" xfId="4161" xr:uid="{00000000-0005-0000-0000-000086050000}"/>
    <cellStyle name="40% - Accent3 4 3 3" xfId="1557" xr:uid="{00000000-0005-0000-0000-000087050000}"/>
    <cellStyle name="40% - Accent3 4 3 3 2" xfId="4623" xr:uid="{00000000-0005-0000-0000-000088050000}"/>
    <cellStyle name="40% - Accent3 4 3 4" xfId="3706" xr:uid="{00000000-0005-0000-0000-000089050000}"/>
    <cellStyle name="40% - Accent3 4 3 5" xfId="3009" xr:uid="{00000000-0005-0000-0000-00008A050000}"/>
    <cellStyle name="40% - Accent3 4 3 6" xfId="2310" xr:uid="{00000000-0005-0000-0000-00008B050000}"/>
    <cellStyle name="40% - Accent3 4 4" xfId="854" xr:uid="{00000000-0005-0000-0000-00008C050000}"/>
    <cellStyle name="40% - Accent3 4 4 2" xfId="1795" xr:uid="{00000000-0005-0000-0000-00008D050000}"/>
    <cellStyle name="40% - Accent3 4 4 2 2" xfId="4857" xr:uid="{00000000-0005-0000-0000-00008E050000}"/>
    <cellStyle name="40% - Accent3 4 4 3" xfId="3934" xr:uid="{00000000-0005-0000-0000-00008F050000}"/>
    <cellStyle name="40% - Accent3 4 4 4" xfId="3241" xr:uid="{00000000-0005-0000-0000-000090050000}"/>
    <cellStyle name="40% - Accent3 4 4 5" xfId="2541" xr:uid="{00000000-0005-0000-0000-000091050000}"/>
    <cellStyle name="40% - Accent3 4 5" xfId="1313" xr:uid="{00000000-0005-0000-0000-000092050000}"/>
    <cellStyle name="40% - Accent3 4 5 2" xfId="4389" xr:uid="{00000000-0005-0000-0000-000093050000}"/>
    <cellStyle name="40% - Accent3 4 6" xfId="3476" xr:uid="{00000000-0005-0000-0000-000094050000}"/>
    <cellStyle name="40% - Accent3 4 7" xfId="2775" xr:uid="{00000000-0005-0000-0000-000095050000}"/>
    <cellStyle name="40% - Accent3 4 8" xfId="2074" xr:uid="{00000000-0005-0000-0000-000096050000}"/>
    <cellStyle name="40% - Accent4" xfId="5253" builtinId="43" customBuiltin="1"/>
    <cellStyle name="40% - Accent4 2" xfId="33" xr:uid="{00000000-0005-0000-0000-000097050000}"/>
    <cellStyle name="40% - Accent4 2 10" xfId="5272" xr:uid="{7306F26C-FDDD-4F81-8281-549D6CA6763F}"/>
    <cellStyle name="40% - Accent4 2 2" xfId="214" xr:uid="{00000000-0005-0000-0000-000098050000}"/>
    <cellStyle name="40% - Accent4 2 2 2" xfId="215" xr:uid="{00000000-0005-0000-0000-000099050000}"/>
    <cellStyle name="40% - Accent4 2 2 2 2" xfId="622" xr:uid="{00000000-0005-0000-0000-00009A050000}"/>
    <cellStyle name="40% - Accent4 2 2 2 2 2" xfId="1085" xr:uid="{00000000-0005-0000-0000-00009B050000}"/>
    <cellStyle name="40% - Accent4 2 2 2 2 2 2" xfId="4164" xr:uid="{00000000-0005-0000-0000-00009C050000}"/>
    <cellStyle name="40% - Accent4 2 2 2 2 3" xfId="1560" xr:uid="{00000000-0005-0000-0000-00009D050000}"/>
    <cellStyle name="40% - Accent4 2 2 2 2 3 2" xfId="4626" xr:uid="{00000000-0005-0000-0000-00009E050000}"/>
    <cellStyle name="40% - Accent4 2 2 2 2 4" xfId="3709" xr:uid="{00000000-0005-0000-0000-00009F050000}"/>
    <cellStyle name="40% - Accent4 2 2 2 2 5" xfId="3012" xr:uid="{00000000-0005-0000-0000-0000A0050000}"/>
    <cellStyle name="40% - Accent4 2 2 2 2 6" xfId="2313" xr:uid="{00000000-0005-0000-0000-0000A1050000}"/>
    <cellStyle name="40% - Accent4 2 2 2 3" xfId="857" xr:uid="{00000000-0005-0000-0000-0000A2050000}"/>
    <cellStyle name="40% - Accent4 2 2 2 3 2" xfId="1798" xr:uid="{00000000-0005-0000-0000-0000A3050000}"/>
    <cellStyle name="40% - Accent4 2 2 2 3 2 2" xfId="4860" xr:uid="{00000000-0005-0000-0000-0000A4050000}"/>
    <cellStyle name="40% - Accent4 2 2 2 3 3" xfId="3937" xr:uid="{00000000-0005-0000-0000-0000A5050000}"/>
    <cellStyle name="40% - Accent4 2 2 2 3 4" xfId="3244" xr:uid="{00000000-0005-0000-0000-0000A6050000}"/>
    <cellStyle name="40% - Accent4 2 2 2 3 5" xfId="2544" xr:uid="{00000000-0005-0000-0000-0000A7050000}"/>
    <cellStyle name="40% - Accent4 2 2 2 4" xfId="1316" xr:uid="{00000000-0005-0000-0000-0000A8050000}"/>
    <cellStyle name="40% - Accent4 2 2 2 4 2" xfId="4392" xr:uid="{00000000-0005-0000-0000-0000A9050000}"/>
    <cellStyle name="40% - Accent4 2 2 2 5" xfId="3479" xr:uid="{00000000-0005-0000-0000-0000AA050000}"/>
    <cellStyle name="40% - Accent4 2 2 2 6" xfId="2778" xr:uid="{00000000-0005-0000-0000-0000AB050000}"/>
    <cellStyle name="40% - Accent4 2 2 2 7" xfId="2077" xr:uid="{00000000-0005-0000-0000-0000AC050000}"/>
    <cellStyle name="40% - Accent4 2 2 3" xfId="621" xr:uid="{00000000-0005-0000-0000-0000AD050000}"/>
    <cellStyle name="40% - Accent4 2 2 3 2" xfId="1084" xr:uid="{00000000-0005-0000-0000-0000AE050000}"/>
    <cellStyle name="40% - Accent4 2 2 3 2 2" xfId="4163" xr:uid="{00000000-0005-0000-0000-0000AF050000}"/>
    <cellStyle name="40% - Accent4 2 2 3 3" xfId="1559" xr:uid="{00000000-0005-0000-0000-0000B0050000}"/>
    <cellStyle name="40% - Accent4 2 2 3 3 2" xfId="4625" xr:uid="{00000000-0005-0000-0000-0000B1050000}"/>
    <cellStyle name="40% - Accent4 2 2 3 4" xfId="3708" xr:uid="{00000000-0005-0000-0000-0000B2050000}"/>
    <cellStyle name="40% - Accent4 2 2 3 5" xfId="3011" xr:uid="{00000000-0005-0000-0000-0000B3050000}"/>
    <cellStyle name="40% - Accent4 2 2 3 6" xfId="2312" xr:uid="{00000000-0005-0000-0000-0000B4050000}"/>
    <cellStyle name="40% - Accent4 2 2 4" xfId="856" xr:uid="{00000000-0005-0000-0000-0000B5050000}"/>
    <cellStyle name="40% - Accent4 2 2 4 2" xfId="1797" xr:uid="{00000000-0005-0000-0000-0000B6050000}"/>
    <cellStyle name="40% - Accent4 2 2 4 2 2" xfId="4859" xr:uid="{00000000-0005-0000-0000-0000B7050000}"/>
    <cellStyle name="40% - Accent4 2 2 4 3" xfId="3936" xr:uid="{00000000-0005-0000-0000-0000B8050000}"/>
    <cellStyle name="40% - Accent4 2 2 4 4" xfId="3243" xr:uid="{00000000-0005-0000-0000-0000B9050000}"/>
    <cellStyle name="40% - Accent4 2 2 4 5" xfId="2543" xr:uid="{00000000-0005-0000-0000-0000BA050000}"/>
    <cellStyle name="40% - Accent4 2 2 5" xfId="1315" xr:uid="{00000000-0005-0000-0000-0000BB050000}"/>
    <cellStyle name="40% - Accent4 2 2 5 2" xfId="4391" xr:uid="{00000000-0005-0000-0000-0000BC050000}"/>
    <cellStyle name="40% - Accent4 2 2 6" xfId="3478" xr:uid="{00000000-0005-0000-0000-0000BD050000}"/>
    <cellStyle name="40% - Accent4 2 2 7" xfId="2777" xr:uid="{00000000-0005-0000-0000-0000BE050000}"/>
    <cellStyle name="40% - Accent4 2 2 8" xfId="2076" xr:uid="{00000000-0005-0000-0000-0000BF050000}"/>
    <cellStyle name="40% - Accent4 2 2 9" xfId="5336" xr:uid="{0A0B9D57-FD0B-45F8-B948-064DB57D6365}"/>
    <cellStyle name="40% - Accent4 2 3" xfId="216" xr:uid="{00000000-0005-0000-0000-0000C0050000}"/>
    <cellStyle name="40% - Accent4 2 3 2" xfId="623" xr:uid="{00000000-0005-0000-0000-0000C1050000}"/>
    <cellStyle name="40% - Accent4 2 3 2 2" xfId="1086" xr:uid="{00000000-0005-0000-0000-0000C2050000}"/>
    <cellStyle name="40% - Accent4 2 3 2 2 2" xfId="4165" xr:uid="{00000000-0005-0000-0000-0000C3050000}"/>
    <cellStyle name="40% - Accent4 2 3 2 3" xfId="1561" xr:uid="{00000000-0005-0000-0000-0000C4050000}"/>
    <cellStyle name="40% - Accent4 2 3 2 3 2" xfId="4627" xr:uid="{00000000-0005-0000-0000-0000C5050000}"/>
    <cellStyle name="40% - Accent4 2 3 2 4" xfId="3710" xr:uid="{00000000-0005-0000-0000-0000C6050000}"/>
    <cellStyle name="40% - Accent4 2 3 2 5" xfId="3013" xr:uid="{00000000-0005-0000-0000-0000C7050000}"/>
    <cellStyle name="40% - Accent4 2 3 2 6" xfId="2314" xr:uid="{00000000-0005-0000-0000-0000C8050000}"/>
    <cellStyle name="40% - Accent4 2 3 3" xfId="858" xr:uid="{00000000-0005-0000-0000-0000C9050000}"/>
    <cellStyle name="40% - Accent4 2 3 3 2" xfId="1799" xr:uid="{00000000-0005-0000-0000-0000CA050000}"/>
    <cellStyle name="40% - Accent4 2 3 3 2 2" xfId="4861" xr:uid="{00000000-0005-0000-0000-0000CB050000}"/>
    <cellStyle name="40% - Accent4 2 3 3 3" xfId="3938" xr:uid="{00000000-0005-0000-0000-0000CC050000}"/>
    <cellStyle name="40% - Accent4 2 3 3 4" xfId="3245" xr:uid="{00000000-0005-0000-0000-0000CD050000}"/>
    <cellStyle name="40% - Accent4 2 3 3 5" xfId="2545" xr:uid="{00000000-0005-0000-0000-0000CE050000}"/>
    <cellStyle name="40% - Accent4 2 3 4" xfId="1317" xr:uid="{00000000-0005-0000-0000-0000CF050000}"/>
    <cellStyle name="40% - Accent4 2 3 4 2" xfId="4393" xr:uid="{00000000-0005-0000-0000-0000D0050000}"/>
    <cellStyle name="40% - Accent4 2 3 5" xfId="3480" xr:uid="{00000000-0005-0000-0000-0000D1050000}"/>
    <cellStyle name="40% - Accent4 2 3 6" xfId="2779" xr:uid="{00000000-0005-0000-0000-0000D2050000}"/>
    <cellStyle name="40% - Accent4 2 3 7" xfId="2078" xr:uid="{00000000-0005-0000-0000-0000D3050000}"/>
    <cellStyle name="40% - Accent4 2 3 8" xfId="5313" xr:uid="{2415BA39-7A0E-480C-BFE5-241789F9030A}"/>
    <cellStyle name="40% - Accent4 2 4" xfId="542" xr:uid="{00000000-0005-0000-0000-0000D4050000}"/>
    <cellStyle name="40% - Accent4 2 4 2" xfId="1005" xr:uid="{00000000-0005-0000-0000-0000D5050000}"/>
    <cellStyle name="40% - Accent4 2 4 2 2" xfId="4084" xr:uid="{00000000-0005-0000-0000-0000D6050000}"/>
    <cellStyle name="40% - Accent4 2 4 3" xfId="1480" xr:uid="{00000000-0005-0000-0000-0000D7050000}"/>
    <cellStyle name="40% - Accent4 2 4 3 2" xfId="4546" xr:uid="{00000000-0005-0000-0000-0000D8050000}"/>
    <cellStyle name="40% - Accent4 2 4 4" xfId="3629" xr:uid="{00000000-0005-0000-0000-0000D9050000}"/>
    <cellStyle name="40% - Accent4 2 4 5" xfId="2932" xr:uid="{00000000-0005-0000-0000-0000DA050000}"/>
    <cellStyle name="40% - Accent4 2 4 6" xfId="2233" xr:uid="{00000000-0005-0000-0000-0000DB050000}"/>
    <cellStyle name="40% - Accent4 2 5" xfId="774" xr:uid="{00000000-0005-0000-0000-0000DC050000}"/>
    <cellStyle name="40% - Accent4 2 5 2" xfId="1715" xr:uid="{00000000-0005-0000-0000-0000DD050000}"/>
    <cellStyle name="40% - Accent4 2 5 2 2" xfId="4777" xr:uid="{00000000-0005-0000-0000-0000DE050000}"/>
    <cellStyle name="40% - Accent4 2 5 3" xfId="3856" xr:uid="{00000000-0005-0000-0000-0000DF050000}"/>
    <cellStyle name="40% - Accent4 2 5 4" xfId="3163" xr:uid="{00000000-0005-0000-0000-0000E0050000}"/>
    <cellStyle name="40% - Accent4 2 5 5" xfId="2464" xr:uid="{00000000-0005-0000-0000-0000E1050000}"/>
    <cellStyle name="40% - Accent4 2 6" xfId="1235" xr:uid="{00000000-0005-0000-0000-0000E2050000}"/>
    <cellStyle name="40% - Accent4 2 6 2" xfId="4311" xr:uid="{00000000-0005-0000-0000-0000E3050000}"/>
    <cellStyle name="40% - Accent4 2 7" xfId="3398" xr:uid="{00000000-0005-0000-0000-0000E4050000}"/>
    <cellStyle name="40% - Accent4 2 8" xfId="2697" xr:uid="{00000000-0005-0000-0000-0000E5050000}"/>
    <cellStyle name="40% - Accent4 2 9" xfId="1992" xr:uid="{00000000-0005-0000-0000-0000E6050000}"/>
    <cellStyle name="40% - Accent4 3" xfId="32" xr:uid="{00000000-0005-0000-0000-0000E7050000}"/>
    <cellStyle name="40% - Accent4 3 2" xfId="217" xr:uid="{00000000-0005-0000-0000-0000E8050000}"/>
    <cellStyle name="40% - Accent4 3 2 2" xfId="624" xr:uid="{00000000-0005-0000-0000-0000E9050000}"/>
    <cellStyle name="40% - Accent4 3 2 2 2" xfId="1087" xr:uid="{00000000-0005-0000-0000-0000EA050000}"/>
    <cellStyle name="40% - Accent4 3 2 2 2 2" xfId="4166" xr:uid="{00000000-0005-0000-0000-0000EB050000}"/>
    <cellStyle name="40% - Accent4 3 2 2 3" xfId="1562" xr:uid="{00000000-0005-0000-0000-0000EC050000}"/>
    <cellStyle name="40% - Accent4 3 2 2 3 2" xfId="4628" xr:uid="{00000000-0005-0000-0000-0000ED050000}"/>
    <cellStyle name="40% - Accent4 3 2 2 4" xfId="3711" xr:uid="{00000000-0005-0000-0000-0000EE050000}"/>
    <cellStyle name="40% - Accent4 3 2 2 5" xfId="3014" xr:uid="{00000000-0005-0000-0000-0000EF050000}"/>
    <cellStyle name="40% - Accent4 3 2 2 6" xfId="2315" xr:uid="{00000000-0005-0000-0000-0000F0050000}"/>
    <cellStyle name="40% - Accent4 3 2 3" xfId="859" xr:uid="{00000000-0005-0000-0000-0000F1050000}"/>
    <cellStyle name="40% - Accent4 3 2 3 2" xfId="1800" xr:uid="{00000000-0005-0000-0000-0000F2050000}"/>
    <cellStyle name="40% - Accent4 3 2 3 2 2" xfId="4862" xr:uid="{00000000-0005-0000-0000-0000F3050000}"/>
    <cellStyle name="40% - Accent4 3 2 3 3" xfId="3939" xr:uid="{00000000-0005-0000-0000-0000F4050000}"/>
    <cellStyle name="40% - Accent4 3 2 3 4" xfId="3246" xr:uid="{00000000-0005-0000-0000-0000F5050000}"/>
    <cellStyle name="40% - Accent4 3 2 3 5" xfId="2546" xr:uid="{00000000-0005-0000-0000-0000F6050000}"/>
    <cellStyle name="40% - Accent4 3 2 4" xfId="1318" xr:uid="{00000000-0005-0000-0000-0000F7050000}"/>
    <cellStyle name="40% - Accent4 3 2 4 2" xfId="4394" xr:uid="{00000000-0005-0000-0000-0000F8050000}"/>
    <cellStyle name="40% - Accent4 3 2 5" xfId="3481" xr:uid="{00000000-0005-0000-0000-0000F9050000}"/>
    <cellStyle name="40% - Accent4 3 2 6" xfId="2780" xr:uid="{00000000-0005-0000-0000-0000FA050000}"/>
    <cellStyle name="40% - Accent4 3 2 7" xfId="2079" xr:uid="{00000000-0005-0000-0000-0000FB050000}"/>
    <cellStyle name="40% - Accent4 3 3" xfId="541" xr:uid="{00000000-0005-0000-0000-0000FC050000}"/>
    <cellStyle name="40% - Accent4 3 3 2" xfId="1004" xr:uid="{00000000-0005-0000-0000-0000FD050000}"/>
    <cellStyle name="40% - Accent4 3 3 2 2" xfId="4083" xr:uid="{00000000-0005-0000-0000-0000FE050000}"/>
    <cellStyle name="40% - Accent4 3 3 3" xfId="1479" xr:uid="{00000000-0005-0000-0000-0000FF050000}"/>
    <cellStyle name="40% - Accent4 3 3 3 2" xfId="4545" xr:uid="{00000000-0005-0000-0000-000000060000}"/>
    <cellStyle name="40% - Accent4 3 3 4" xfId="3628" xr:uid="{00000000-0005-0000-0000-000001060000}"/>
    <cellStyle name="40% - Accent4 3 3 5" xfId="2931" xr:uid="{00000000-0005-0000-0000-000002060000}"/>
    <cellStyle name="40% - Accent4 3 3 6" xfId="2232" xr:uid="{00000000-0005-0000-0000-000003060000}"/>
    <cellStyle name="40% - Accent4 3 4" xfId="773" xr:uid="{00000000-0005-0000-0000-000004060000}"/>
    <cellStyle name="40% - Accent4 3 4 2" xfId="1714" xr:uid="{00000000-0005-0000-0000-000005060000}"/>
    <cellStyle name="40% - Accent4 3 4 2 2" xfId="4776" xr:uid="{00000000-0005-0000-0000-000006060000}"/>
    <cellStyle name="40% - Accent4 3 4 3" xfId="3855" xr:uid="{00000000-0005-0000-0000-000007060000}"/>
    <cellStyle name="40% - Accent4 3 4 4" xfId="3162" xr:uid="{00000000-0005-0000-0000-000008060000}"/>
    <cellStyle name="40% - Accent4 3 4 5" xfId="2463" xr:uid="{00000000-0005-0000-0000-000009060000}"/>
    <cellStyle name="40% - Accent4 3 5" xfId="1234" xr:uid="{00000000-0005-0000-0000-00000A060000}"/>
    <cellStyle name="40% - Accent4 3 5 2" xfId="4310" xr:uid="{00000000-0005-0000-0000-00000B060000}"/>
    <cellStyle name="40% - Accent4 3 6" xfId="3397" xr:uid="{00000000-0005-0000-0000-00000C060000}"/>
    <cellStyle name="40% - Accent4 3 7" xfId="2696" xr:uid="{00000000-0005-0000-0000-00000D060000}"/>
    <cellStyle name="40% - Accent4 3 8" xfId="1991" xr:uid="{00000000-0005-0000-0000-00000E060000}"/>
    <cellStyle name="40% - Accent4 3 9" xfId="5335" xr:uid="{703CA031-7DD9-4E17-B40A-9C5A20F18179}"/>
    <cellStyle name="40% - Accent4 4" xfId="218" xr:uid="{00000000-0005-0000-0000-00000F060000}"/>
    <cellStyle name="40% - Accent4 4 2" xfId="219" xr:uid="{00000000-0005-0000-0000-000010060000}"/>
    <cellStyle name="40% - Accent4 4 2 2" xfId="626" xr:uid="{00000000-0005-0000-0000-000011060000}"/>
    <cellStyle name="40% - Accent4 4 2 2 2" xfId="1089" xr:uid="{00000000-0005-0000-0000-000012060000}"/>
    <cellStyle name="40% - Accent4 4 2 2 2 2" xfId="4168" xr:uid="{00000000-0005-0000-0000-000013060000}"/>
    <cellStyle name="40% - Accent4 4 2 2 3" xfId="1564" xr:uid="{00000000-0005-0000-0000-000014060000}"/>
    <cellStyle name="40% - Accent4 4 2 2 3 2" xfId="4630" xr:uid="{00000000-0005-0000-0000-000015060000}"/>
    <cellStyle name="40% - Accent4 4 2 2 4" xfId="3713" xr:uid="{00000000-0005-0000-0000-000016060000}"/>
    <cellStyle name="40% - Accent4 4 2 2 5" xfId="3016" xr:uid="{00000000-0005-0000-0000-000017060000}"/>
    <cellStyle name="40% - Accent4 4 2 2 6" xfId="2317" xr:uid="{00000000-0005-0000-0000-000018060000}"/>
    <cellStyle name="40% - Accent4 4 2 3" xfId="861" xr:uid="{00000000-0005-0000-0000-000019060000}"/>
    <cellStyle name="40% - Accent4 4 2 3 2" xfId="1802" xr:uid="{00000000-0005-0000-0000-00001A060000}"/>
    <cellStyle name="40% - Accent4 4 2 3 2 2" xfId="4864" xr:uid="{00000000-0005-0000-0000-00001B060000}"/>
    <cellStyle name="40% - Accent4 4 2 3 3" xfId="3941" xr:uid="{00000000-0005-0000-0000-00001C060000}"/>
    <cellStyle name="40% - Accent4 4 2 3 4" xfId="3248" xr:uid="{00000000-0005-0000-0000-00001D060000}"/>
    <cellStyle name="40% - Accent4 4 2 3 5" xfId="2548" xr:uid="{00000000-0005-0000-0000-00001E060000}"/>
    <cellStyle name="40% - Accent4 4 2 4" xfId="1320" xr:uid="{00000000-0005-0000-0000-00001F060000}"/>
    <cellStyle name="40% - Accent4 4 2 4 2" xfId="4396" xr:uid="{00000000-0005-0000-0000-000020060000}"/>
    <cellStyle name="40% - Accent4 4 2 5" xfId="3483" xr:uid="{00000000-0005-0000-0000-000021060000}"/>
    <cellStyle name="40% - Accent4 4 2 6" xfId="2782" xr:uid="{00000000-0005-0000-0000-000022060000}"/>
    <cellStyle name="40% - Accent4 4 2 7" xfId="2081" xr:uid="{00000000-0005-0000-0000-000023060000}"/>
    <cellStyle name="40% - Accent4 4 3" xfId="625" xr:uid="{00000000-0005-0000-0000-000024060000}"/>
    <cellStyle name="40% - Accent4 4 3 2" xfId="1088" xr:uid="{00000000-0005-0000-0000-000025060000}"/>
    <cellStyle name="40% - Accent4 4 3 2 2" xfId="4167" xr:uid="{00000000-0005-0000-0000-000026060000}"/>
    <cellStyle name="40% - Accent4 4 3 3" xfId="1563" xr:uid="{00000000-0005-0000-0000-000027060000}"/>
    <cellStyle name="40% - Accent4 4 3 3 2" xfId="4629" xr:uid="{00000000-0005-0000-0000-000028060000}"/>
    <cellStyle name="40% - Accent4 4 3 4" xfId="3712" xr:uid="{00000000-0005-0000-0000-000029060000}"/>
    <cellStyle name="40% - Accent4 4 3 5" xfId="3015" xr:uid="{00000000-0005-0000-0000-00002A060000}"/>
    <cellStyle name="40% - Accent4 4 3 6" xfId="2316" xr:uid="{00000000-0005-0000-0000-00002B060000}"/>
    <cellStyle name="40% - Accent4 4 4" xfId="860" xr:uid="{00000000-0005-0000-0000-00002C060000}"/>
    <cellStyle name="40% - Accent4 4 4 2" xfId="1801" xr:uid="{00000000-0005-0000-0000-00002D060000}"/>
    <cellStyle name="40% - Accent4 4 4 2 2" xfId="4863" xr:uid="{00000000-0005-0000-0000-00002E060000}"/>
    <cellStyle name="40% - Accent4 4 4 3" xfId="3940" xr:uid="{00000000-0005-0000-0000-00002F060000}"/>
    <cellStyle name="40% - Accent4 4 4 4" xfId="3247" xr:uid="{00000000-0005-0000-0000-000030060000}"/>
    <cellStyle name="40% - Accent4 4 4 5" xfId="2547" xr:uid="{00000000-0005-0000-0000-000031060000}"/>
    <cellStyle name="40% - Accent4 4 5" xfId="1319" xr:uid="{00000000-0005-0000-0000-000032060000}"/>
    <cellStyle name="40% - Accent4 4 5 2" xfId="4395" xr:uid="{00000000-0005-0000-0000-000033060000}"/>
    <cellStyle name="40% - Accent4 4 6" xfId="3482" xr:uid="{00000000-0005-0000-0000-000034060000}"/>
    <cellStyle name="40% - Accent4 4 7" xfId="2781" xr:uid="{00000000-0005-0000-0000-000035060000}"/>
    <cellStyle name="40% - Accent4 4 8" xfId="2080" xr:uid="{00000000-0005-0000-0000-000036060000}"/>
    <cellStyle name="40% - Accent5" xfId="5256" builtinId="47" customBuiltin="1"/>
    <cellStyle name="40% - Accent5 2" xfId="35" xr:uid="{00000000-0005-0000-0000-000037060000}"/>
    <cellStyle name="40% - Accent5 2 10" xfId="5273" xr:uid="{1802D549-6B62-4658-BD66-0DCEDA0A6DB6}"/>
    <cellStyle name="40% - Accent5 2 2" xfId="220" xr:uid="{00000000-0005-0000-0000-000038060000}"/>
    <cellStyle name="40% - Accent5 2 2 2" xfId="221" xr:uid="{00000000-0005-0000-0000-000039060000}"/>
    <cellStyle name="40% - Accent5 2 2 2 2" xfId="628" xr:uid="{00000000-0005-0000-0000-00003A060000}"/>
    <cellStyle name="40% - Accent5 2 2 2 2 2" xfId="1091" xr:uid="{00000000-0005-0000-0000-00003B060000}"/>
    <cellStyle name="40% - Accent5 2 2 2 2 2 2" xfId="4170" xr:uid="{00000000-0005-0000-0000-00003C060000}"/>
    <cellStyle name="40% - Accent5 2 2 2 2 3" xfId="1566" xr:uid="{00000000-0005-0000-0000-00003D060000}"/>
    <cellStyle name="40% - Accent5 2 2 2 2 3 2" xfId="4632" xr:uid="{00000000-0005-0000-0000-00003E060000}"/>
    <cellStyle name="40% - Accent5 2 2 2 2 4" xfId="3715" xr:uid="{00000000-0005-0000-0000-00003F060000}"/>
    <cellStyle name="40% - Accent5 2 2 2 2 5" xfId="3018" xr:uid="{00000000-0005-0000-0000-000040060000}"/>
    <cellStyle name="40% - Accent5 2 2 2 2 6" xfId="2319" xr:uid="{00000000-0005-0000-0000-000041060000}"/>
    <cellStyle name="40% - Accent5 2 2 2 3" xfId="863" xr:uid="{00000000-0005-0000-0000-000042060000}"/>
    <cellStyle name="40% - Accent5 2 2 2 3 2" xfId="1804" xr:uid="{00000000-0005-0000-0000-000043060000}"/>
    <cellStyle name="40% - Accent5 2 2 2 3 2 2" xfId="4866" xr:uid="{00000000-0005-0000-0000-000044060000}"/>
    <cellStyle name="40% - Accent5 2 2 2 3 3" xfId="3943" xr:uid="{00000000-0005-0000-0000-000045060000}"/>
    <cellStyle name="40% - Accent5 2 2 2 3 4" xfId="3250" xr:uid="{00000000-0005-0000-0000-000046060000}"/>
    <cellStyle name="40% - Accent5 2 2 2 3 5" xfId="2550" xr:uid="{00000000-0005-0000-0000-000047060000}"/>
    <cellStyle name="40% - Accent5 2 2 2 4" xfId="1322" xr:uid="{00000000-0005-0000-0000-000048060000}"/>
    <cellStyle name="40% - Accent5 2 2 2 4 2" xfId="4398" xr:uid="{00000000-0005-0000-0000-000049060000}"/>
    <cellStyle name="40% - Accent5 2 2 2 5" xfId="3485" xr:uid="{00000000-0005-0000-0000-00004A060000}"/>
    <cellStyle name="40% - Accent5 2 2 2 6" xfId="2784" xr:uid="{00000000-0005-0000-0000-00004B060000}"/>
    <cellStyle name="40% - Accent5 2 2 2 7" xfId="2083" xr:uid="{00000000-0005-0000-0000-00004C060000}"/>
    <cellStyle name="40% - Accent5 2 2 3" xfId="627" xr:uid="{00000000-0005-0000-0000-00004D060000}"/>
    <cellStyle name="40% - Accent5 2 2 3 2" xfId="1090" xr:uid="{00000000-0005-0000-0000-00004E060000}"/>
    <cellStyle name="40% - Accent5 2 2 3 2 2" xfId="4169" xr:uid="{00000000-0005-0000-0000-00004F060000}"/>
    <cellStyle name="40% - Accent5 2 2 3 3" xfId="1565" xr:uid="{00000000-0005-0000-0000-000050060000}"/>
    <cellStyle name="40% - Accent5 2 2 3 3 2" xfId="4631" xr:uid="{00000000-0005-0000-0000-000051060000}"/>
    <cellStyle name="40% - Accent5 2 2 3 4" xfId="3714" xr:uid="{00000000-0005-0000-0000-000052060000}"/>
    <cellStyle name="40% - Accent5 2 2 3 5" xfId="3017" xr:uid="{00000000-0005-0000-0000-000053060000}"/>
    <cellStyle name="40% - Accent5 2 2 3 6" xfId="2318" xr:uid="{00000000-0005-0000-0000-000054060000}"/>
    <cellStyle name="40% - Accent5 2 2 4" xfId="862" xr:uid="{00000000-0005-0000-0000-000055060000}"/>
    <cellStyle name="40% - Accent5 2 2 4 2" xfId="1803" xr:uid="{00000000-0005-0000-0000-000056060000}"/>
    <cellStyle name="40% - Accent5 2 2 4 2 2" xfId="4865" xr:uid="{00000000-0005-0000-0000-000057060000}"/>
    <cellStyle name="40% - Accent5 2 2 4 3" xfId="3942" xr:uid="{00000000-0005-0000-0000-000058060000}"/>
    <cellStyle name="40% - Accent5 2 2 4 4" xfId="3249" xr:uid="{00000000-0005-0000-0000-000059060000}"/>
    <cellStyle name="40% - Accent5 2 2 4 5" xfId="2549" xr:uid="{00000000-0005-0000-0000-00005A060000}"/>
    <cellStyle name="40% - Accent5 2 2 5" xfId="1321" xr:uid="{00000000-0005-0000-0000-00005B060000}"/>
    <cellStyle name="40% - Accent5 2 2 5 2" xfId="4397" xr:uid="{00000000-0005-0000-0000-00005C060000}"/>
    <cellStyle name="40% - Accent5 2 2 6" xfId="3484" xr:uid="{00000000-0005-0000-0000-00005D060000}"/>
    <cellStyle name="40% - Accent5 2 2 7" xfId="2783" xr:uid="{00000000-0005-0000-0000-00005E060000}"/>
    <cellStyle name="40% - Accent5 2 2 8" xfId="2082" xr:uid="{00000000-0005-0000-0000-00005F060000}"/>
    <cellStyle name="40% - Accent5 2 2 9" xfId="5338" xr:uid="{6DC5E18E-3AC7-4CF2-BCA2-F94831272DFE}"/>
    <cellStyle name="40% - Accent5 2 3" xfId="222" xr:uid="{00000000-0005-0000-0000-000060060000}"/>
    <cellStyle name="40% - Accent5 2 3 2" xfId="629" xr:uid="{00000000-0005-0000-0000-000061060000}"/>
    <cellStyle name="40% - Accent5 2 3 2 2" xfId="1092" xr:uid="{00000000-0005-0000-0000-000062060000}"/>
    <cellStyle name="40% - Accent5 2 3 2 2 2" xfId="4171" xr:uid="{00000000-0005-0000-0000-000063060000}"/>
    <cellStyle name="40% - Accent5 2 3 2 3" xfId="1567" xr:uid="{00000000-0005-0000-0000-000064060000}"/>
    <cellStyle name="40% - Accent5 2 3 2 3 2" xfId="4633" xr:uid="{00000000-0005-0000-0000-000065060000}"/>
    <cellStyle name="40% - Accent5 2 3 2 4" xfId="3716" xr:uid="{00000000-0005-0000-0000-000066060000}"/>
    <cellStyle name="40% - Accent5 2 3 2 5" xfId="3019" xr:uid="{00000000-0005-0000-0000-000067060000}"/>
    <cellStyle name="40% - Accent5 2 3 2 6" xfId="2320" xr:uid="{00000000-0005-0000-0000-000068060000}"/>
    <cellStyle name="40% - Accent5 2 3 3" xfId="864" xr:uid="{00000000-0005-0000-0000-000069060000}"/>
    <cellStyle name="40% - Accent5 2 3 3 2" xfId="1805" xr:uid="{00000000-0005-0000-0000-00006A060000}"/>
    <cellStyle name="40% - Accent5 2 3 3 2 2" xfId="4867" xr:uid="{00000000-0005-0000-0000-00006B060000}"/>
    <cellStyle name="40% - Accent5 2 3 3 3" xfId="3944" xr:uid="{00000000-0005-0000-0000-00006C060000}"/>
    <cellStyle name="40% - Accent5 2 3 3 4" xfId="3251" xr:uid="{00000000-0005-0000-0000-00006D060000}"/>
    <cellStyle name="40% - Accent5 2 3 3 5" xfId="2551" xr:uid="{00000000-0005-0000-0000-00006E060000}"/>
    <cellStyle name="40% - Accent5 2 3 4" xfId="1323" xr:uid="{00000000-0005-0000-0000-00006F060000}"/>
    <cellStyle name="40% - Accent5 2 3 4 2" xfId="4399" xr:uid="{00000000-0005-0000-0000-000070060000}"/>
    <cellStyle name="40% - Accent5 2 3 5" xfId="3486" xr:uid="{00000000-0005-0000-0000-000071060000}"/>
    <cellStyle name="40% - Accent5 2 3 6" xfId="2785" xr:uid="{00000000-0005-0000-0000-000072060000}"/>
    <cellStyle name="40% - Accent5 2 3 7" xfId="2084" xr:uid="{00000000-0005-0000-0000-000073060000}"/>
    <cellStyle name="40% - Accent5 2 3 8" xfId="5314" xr:uid="{81ED8726-8FA0-4783-A2E5-E1D90DD8CF1B}"/>
    <cellStyle name="40% - Accent5 2 4" xfId="544" xr:uid="{00000000-0005-0000-0000-000074060000}"/>
    <cellStyle name="40% - Accent5 2 4 2" xfId="1007" xr:uid="{00000000-0005-0000-0000-000075060000}"/>
    <cellStyle name="40% - Accent5 2 4 2 2" xfId="4086" xr:uid="{00000000-0005-0000-0000-000076060000}"/>
    <cellStyle name="40% - Accent5 2 4 3" xfId="1482" xr:uid="{00000000-0005-0000-0000-000077060000}"/>
    <cellStyle name="40% - Accent5 2 4 3 2" xfId="4548" xr:uid="{00000000-0005-0000-0000-000078060000}"/>
    <cellStyle name="40% - Accent5 2 4 4" xfId="3631" xr:uid="{00000000-0005-0000-0000-000079060000}"/>
    <cellStyle name="40% - Accent5 2 4 5" xfId="2934" xr:uid="{00000000-0005-0000-0000-00007A060000}"/>
    <cellStyle name="40% - Accent5 2 4 6" xfId="2235" xr:uid="{00000000-0005-0000-0000-00007B060000}"/>
    <cellStyle name="40% - Accent5 2 5" xfId="776" xr:uid="{00000000-0005-0000-0000-00007C060000}"/>
    <cellStyle name="40% - Accent5 2 5 2" xfId="1717" xr:uid="{00000000-0005-0000-0000-00007D060000}"/>
    <cellStyle name="40% - Accent5 2 5 2 2" xfId="4779" xr:uid="{00000000-0005-0000-0000-00007E060000}"/>
    <cellStyle name="40% - Accent5 2 5 3" xfId="3858" xr:uid="{00000000-0005-0000-0000-00007F060000}"/>
    <cellStyle name="40% - Accent5 2 5 4" xfId="3165" xr:uid="{00000000-0005-0000-0000-000080060000}"/>
    <cellStyle name="40% - Accent5 2 5 5" xfId="2466" xr:uid="{00000000-0005-0000-0000-000081060000}"/>
    <cellStyle name="40% - Accent5 2 6" xfId="1237" xr:uid="{00000000-0005-0000-0000-000082060000}"/>
    <cellStyle name="40% - Accent5 2 6 2" xfId="4313" xr:uid="{00000000-0005-0000-0000-000083060000}"/>
    <cellStyle name="40% - Accent5 2 7" xfId="3400" xr:uid="{00000000-0005-0000-0000-000084060000}"/>
    <cellStyle name="40% - Accent5 2 8" xfId="2699" xr:uid="{00000000-0005-0000-0000-000085060000}"/>
    <cellStyle name="40% - Accent5 2 9" xfId="1994" xr:uid="{00000000-0005-0000-0000-000086060000}"/>
    <cellStyle name="40% - Accent5 3" xfId="34" xr:uid="{00000000-0005-0000-0000-000087060000}"/>
    <cellStyle name="40% - Accent5 3 2" xfId="223" xr:uid="{00000000-0005-0000-0000-000088060000}"/>
    <cellStyle name="40% - Accent5 3 2 2" xfId="630" xr:uid="{00000000-0005-0000-0000-000089060000}"/>
    <cellStyle name="40% - Accent5 3 2 2 2" xfId="1093" xr:uid="{00000000-0005-0000-0000-00008A060000}"/>
    <cellStyle name="40% - Accent5 3 2 2 2 2" xfId="4172" xr:uid="{00000000-0005-0000-0000-00008B060000}"/>
    <cellStyle name="40% - Accent5 3 2 2 3" xfId="1568" xr:uid="{00000000-0005-0000-0000-00008C060000}"/>
    <cellStyle name="40% - Accent5 3 2 2 3 2" xfId="4634" xr:uid="{00000000-0005-0000-0000-00008D060000}"/>
    <cellStyle name="40% - Accent5 3 2 2 4" xfId="3717" xr:uid="{00000000-0005-0000-0000-00008E060000}"/>
    <cellStyle name="40% - Accent5 3 2 2 5" xfId="3020" xr:uid="{00000000-0005-0000-0000-00008F060000}"/>
    <cellStyle name="40% - Accent5 3 2 2 6" xfId="2321" xr:uid="{00000000-0005-0000-0000-000090060000}"/>
    <cellStyle name="40% - Accent5 3 2 3" xfId="865" xr:uid="{00000000-0005-0000-0000-000091060000}"/>
    <cellStyle name="40% - Accent5 3 2 3 2" xfId="1806" xr:uid="{00000000-0005-0000-0000-000092060000}"/>
    <cellStyle name="40% - Accent5 3 2 3 2 2" xfId="4868" xr:uid="{00000000-0005-0000-0000-000093060000}"/>
    <cellStyle name="40% - Accent5 3 2 3 3" xfId="3945" xr:uid="{00000000-0005-0000-0000-000094060000}"/>
    <cellStyle name="40% - Accent5 3 2 3 4" xfId="3252" xr:uid="{00000000-0005-0000-0000-000095060000}"/>
    <cellStyle name="40% - Accent5 3 2 3 5" xfId="2552" xr:uid="{00000000-0005-0000-0000-000096060000}"/>
    <cellStyle name="40% - Accent5 3 2 4" xfId="1324" xr:uid="{00000000-0005-0000-0000-000097060000}"/>
    <cellStyle name="40% - Accent5 3 2 4 2" xfId="4400" xr:uid="{00000000-0005-0000-0000-000098060000}"/>
    <cellStyle name="40% - Accent5 3 2 5" xfId="3487" xr:uid="{00000000-0005-0000-0000-000099060000}"/>
    <cellStyle name="40% - Accent5 3 2 6" xfId="2786" xr:uid="{00000000-0005-0000-0000-00009A060000}"/>
    <cellStyle name="40% - Accent5 3 2 7" xfId="2085" xr:uid="{00000000-0005-0000-0000-00009B060000}"/>
    <cellStyle name="40% - Accent5 3 3" xfId="543" xr:uid="{00000000-0005-0000-0000-00009C060000}"/>
    <cellStyle name="40% - Accent5 3 3 2" xfId="1006" xr:uid="{00000000-0005-0000-0000-00009D060000}"/>
    <cellStyle name="40% - Accent5 3 3 2 2" xfId="4085" xr:uid="{00000000-0005-0000-0000-00009E060000}"/>
    <cellStyle name="40% - Accent5 3 3 3" xfId="1481" xr:uid="{00000000-0005-0000-0000-00009F060000}"/>
    <cellStyle name="40% - Accent5 3 3 3 2" xfId="4547" xr:uid="{00000000-0005-0000-0000-0000A0060000}"/>
    <cellStyle name="40% - Accent5 3 3 4" xfId="3630" xr:uid="{00000000-0005-0000-0000-0000A1060000}"/>
    <cellStyle name="40% - Accent5 3 3 5" xfId="2933" xr:uid="{00000000-0005-0000-0000-0000A2060000}"/>
    <cellStyle name="40% - Accent5 3 3 6" xfId="2234" xr:uid="{00000000-0005-0000-0000-0000A3060000}"/>
    <cellStyle name="40% - Accent5 3 4" xfId="775" xr:uid="{00000000-0005-0000-0000-0000A4060000}"/>
    <cellStyle name="40% - Accent5 3 4 2" xfId="1716" xr:uid="{00000000-0005-0000-0000-0000A5060000}"/>
    <cellStyle name="40% - Accent5 3 4 2 2" xfId="4778" xr:uid="{00000000-0005-0000-0000-0000A6060000}"/>
    <cellStyle name="40% - Accent5 3 4 3" xfId="3857" xr:uid="{00000000-0005-0000-0000-0000A7060000}"/>
    <cellStyle name="40% - Accent5 3 4 4" xfId="3164" xr:uid="{00000000-0005-0000-0000-0000A8060000}"/>
    <cellStyle name="40% - Accent5 3 4 5" xfId="2465" xr:uid="{00000000-0005-0000-0000-0000A9060000}"/>
    <cellStyle name="40% - Accent5 3 5" xfId="1236" xr:uid="{00000000-0005-0000-0000-0000AA060000}"/>
    <cellStyle name="40% - Accent5 3 5 2" xfId="4312" xr:uid="{00000000-0005-0000-0000-0000AB060000}"/>
    <cellStyle name="40% - Accent5 3 6" xfId="3399" xr:uid="{00000000-0005-0000-0000-0000AC060000}"/>
    <cellStyle name="40% - Accent5 3 7" xfId="2698" xr:uid="{00000000-0005-0000-0000-0000AD060000}"/>
    <cellStyle name="40% - Accent5 3 8" xfId="1993" xr:uid="{00000000-0005-0000-0000-0000AE060000}"/>
    <cellStyle name="40% - Accent5 3 9" xfId="5337" xr:uid="{8D0A8CDA-9431-4E1E-B5D6-455329CE4693}"/>
    <cellStyle name="40% - Accent5 4" xfId="224" xr:uid="{00000000-0005-0000-0000-0000AF060000}"/>
    <cellStyle name="40% - Accent5 4 2" xfId="225" xr:uid="{00000000-0005-0000-0000-0000B0060000}"/>
    <cellStyle name="40% - Accent5 4 2 2" xfId="632" xr:uid="{00000000-0005-0000-0000-0000B1060000}"/>
    <cellStyle name="40% - Accent5 4 2 2 2" xfId="1095" xr:uid="{00000000-0005-0000-0000-0000B2060000}"/>
    <cellStyle name="40% - Accent5 4 2 2 2 2" xfId="4174" xr:uid="{00000000-0005-0000-0000-0000B3060000}"/>
    <cellStyle name="40% - Accent5 4 2 2 3" xfId="1570" xr:uid="{00000000-0005-0000-0000-0000B4060000}"/>
    <cellStyle name="40% - Accent5 4 2 2 3 2" xfId="4636" xr:uid="{00000000-0005-0000-0000-0000B5060000}"/>
    <cellStyle name="40% - Accent5 4 2 2 4" xfId="3719" xr:uid="{00000000-0005-0000-0000-0000B6060000}"/>
    <cellStyle name="40% - Accent5 4 2 2 5" xfId="3022" xr:uid="{00000000-0005-0000-0000-0000B7060000}"/>
    <cellStyle name="40% - Accent5 4 2 2 6" xfId="2323" xr:uid="{00000000-0005-0000-0000-0000B8060000}"/>
    <cellStyle name="40% - Accent5 4 2 3" xfId="867" xr:uid="{00000000-0005-0000-0000-0000B9060000}"/>
    <cellStyle name="40% - Accent5 4 2 3 2" xfId="1808" xr:uid="{00000000-0005-0000-0000-0000BA060000}"/>
    <cellStyle name="40% - Accent5 4 2 3 2 2" xfId="4870" xr:uid="{00000000-0005-0000-0000-0000BB060000}"/>
    <cellStyle name="40% - Accent5 4 2 3 3" xfId="3947" xr:uid="{00000000-0005-0000-0000-0000BC060000}"/>
    <cellStyle name="40% - Accent5 4 2 3 4" xfId="3254" xr:uid="{00000000-0005-0000-0000-0000BD060000}"/>
    <cellStyle name="40% - Accent5 4 2 3 5" xfId="2554" xr:uid="{00000000-0005-0000-0000-0000BE060000}"/>
    <cellStyle name="40% - Accent5 4 2 4" xfId="1326" xr:uid="{00000000-0005-0000-0000-0000BF060000}"/>
    <cellStyle name="40% - Accent5 4 2 4 2" xfId="4402" xr:uid="{00000000-0005-0000-0000-0000C0060000}"/>
    <cellStyle name="40% - Accent5 4 2 5" xfId="3489" xr:uid="{00000000-0005-0000-0000-0000C1060000}"/>
    <cellStyle name="40% - Accent5 4 2 6" xfId="2788" xr:uid="{00000000-0005-0000-0000-0000C2060000}"/>
    <cellStyle name="40% - Accent5 4 2 7" xfId="2087" xr:uid="{00000000-0005-0000-0000-0000C3060000}"/>
    <cellStyle name="40% - Accent5 4 3" xfId="631" xr:uid="{00000000-0005-0000-0000-0000C4060000}"/>
    <cellStyle name="40% - Accent5 4 3 2" xfId="1094" xr:uid="{00000000-0005-0000-0000-0000C5060000}"/>
    <cellStyle name="40% - Accent5 4 3 2 2" xfId="4173" xr:uid="{00000000-0005-0000-0000-0000C6060000}"/>
    <cellStyle name="40% - Accent5 4 3 3" xfId="1569" xr:uid="{00000000-0005-0000-0000-0000C7060000}"/>
    <cellStyle name="40% - Accent5 4 3 3 2" xfId="4635" xr:uid="{00000000-0005-0000-0000-0000C8060000}"/>
    <cellStyle name="40% - Accent5 4 3 4" xfId="3718" xr:uid="{00000000-0005-0000-0000-0000C9060000}"/>
    <cellStyle name="40% - Accent5 4 3 5" xfId="3021" xr:uid="{00000000-0005-0000-0000-0000CA060000}"/>
    <cellStyle name="40% - Accent5 4 3 6" xfId="2322" xr:uid="{00000000-0005-0000-0000-0000CB060000}"/>
    <cellStyle name="40% - Accent5 4 4" xfId="866" xr:uid="{00000000-0005-0000-0000-0000CC060000}"/>
    <cellStyle name="40% - Accent5 4 4 2" xfId="1807" xr:uid="{00000000-0005-0000-0000-0000CD060000}"/>
    <cellStyle name="40% - Accent5 4 4 2 2" xfId="4869" xr:uid="{00000000-0005-0000-0000-0000CE060000}"/>
    <cellStyle name="40% - Accent5 4 4 3" xfId="3946" xr:uid="{00000000-0005-0000-0000-0000CF060000}"/>
    <cellStyle name="40% - Accent5 4 4 4" xfId="3253" xr:uid="{00000000-0005-0000-0000-0000D0060000}"/>
    <cellStyle name="40% - Accent5 4 4 5" xfId="2553" xr:uid="{00000000-0005-0000-0000-0000D1060000}"/>
    <cellStyle name="40% - Accent5 4 5" xfId="1325" xr:uid="{00000000-0005-0000-0000-0000D2060000}"/>
    <cellStyle name="40% - Accent5 4 5 2" xfId="4401" xr:uid="{00000000-0005-0000-0000-0000D3060000}"/>
    <cellStyle name="40% - Accent5 4 6" xfId="3488" xr:uid="{00000000-0005-0000-0000-0000D4060000}"/>
    <cellStyle name="40% - Accent5 4 7" xfId="2787" xr:uid="{00000000-0005-0000-0000-0000D5060000}"/>
    <cellStyle name="40% - Accent5 4 8" xfId="2086" xr:uid="{00000000-0005-0000-0000-0000D6060000}"/>
    <cellStyle name="40% - Accent6" xfId="5258" builtinId="51" customBuiltin="1"/>
    <cellStyle name="40% - Accent6 2" xfId="37" xr:uid="{00000000-0005-0000-0000-0000D7060000}"/>
    <cellStyle name="40% - Accent6 2 10" xfId="5274" xr:uid="{B3E99E8B-E9A0-4750-B364-7FACE56E748B}"/>
    <cellStyle name="40% - Accent6 2 2" xfId="226" xr:uid="{00000000-0005-0000-0000-0000D8060000}"/>
    <cellStyle name="40% - Accent6 2 2 2" xfId="227" xr:uid="{00000000-0005-0000-0000-0000D9060000}"/>
    <cellStyle name="40% - Accent6 2 2 2 2" xfId="634" xr:uid="{00000000-0005-0000-0000-0000DA060000}"/>
    <cellStyle name="40% - Accent6 2 2 2 2 2" xfId="1097" xr:uid="{00000000-0005-0000-0000-0000DB060000}"/>
    <cellStyle name="40% - Accent6 2 2 2 2 2 2" xfId="4176" xr:uid="{00000000-0005-0000-0000-0000DC060000}"/>
    <cellStyle name="40% - Accent6 2 2 2 2 3" xfId="1572" xr:uid="{00000000-0005-0000-0000-0000DD060000}"/>
    <cellStyle name="40% - Accent6 2 2 2 2 3 2" xfId="4638" xr:uid="{00000000-0005-0000-0000-0000DE060000}"/>
    <cellStyle name="40% - Accent6 2 2 2 2 4" xfId="3721" xr:uid="{00000000-0005-0000-0000-0000DF060000}"/>
    <cellStyle name="40% - Accent6 2 2 2 2 5" xfId="3024" xr:uid="{00000000-0005-0000-0000-0000E0060000}"/>
    <cellStyle name="40% - Accent6 2 2 2 2 6" xfId="2325" xr:uid="{00000000-0005-0000-0000-0000E1060000}"/>
    <cellStyle name="40% - Accent6 2 2 2 3" xfId="869" xr:uid="{00000000-0005-0000-0000-0000E2060000}"/>
    <cellStyle name="40% - Accent6 2 2 2 3 2" xfId="1810" xr:uid="{00000000-0005-0000-0000-0000E3060000}"/>
    <cellStyle name="40% - Accent6 2 2 2 3 2 2" xfId="4872" xr:uid="{00000000-0005-0000-0000-0000E4060000}"/>
    <cellStyle name="40% - Accent6 2 2 2 3 3" xfId="3949" xr:uid="{00000000-0005-0000-0000-0000E5060000}"/>
    <cellStyle name="40% - Accent6 2 2 2 3 4" xfId="3256" xr:uid="{00000000-0005-0000-0000-0000E6060000}"/>
    <cellStyle name="40% - Accent6 2 2 2 3 5" xfId="2556" xr:uid="{00000000-0005-0000-0000-0000E7060000}"/>
    <cellStyle name="40% - Accent6 2 2 2 4" xfId="1328" xr:uid="{00000000-0005-0000-0000-0000E8060000}"/>
    <cellStyle name="40% - Accent6 2 2 2 4 2" xfId="4404" xr:uid="{00000000-0005-0000-0000-0000E9060000}"/>
    <cellStyle name="40% - Accent6 2 2 2 5" xfId="3491" xr:uid="{00000000-0005-0000-0000-0000EA060000}"/>
    <cellStyle name="40% - Accent6 2 2 2 6" xfId="2790" xr:uid="{00000000-0005-0000-0000-0000EB060000}"/>
    <cellStyle name="40% - Accent6 2 2 2 7" xfId="2089" xr:uid="{00000000-0005-0000-0000-0000EC060000}"/>
    <cellStyle name="40% - Accent6 2 2 3" xfId="633" xr:uid="{00000000-0005-0000-0000-0000ED060000}"/>
    <cellStyle name="40% - Accent6 2 2 3 2" xfId="1096" xr:uid="{00000000-0005-0000-0000-0000EE060000}"/>
    <cellStyle name="40% - Accent6 2 2 3 2 2" xfId="4175" xr:uid="{00000000-0005-0000-0000-0000EF060000}"/>
    <cellStyle name="40% - Accent6 2 2 3 3" xfId="1571" xr:uid="{00000000-0005-0000-0000-0000F0060000}"/>
    <cellStyle name="40% - Accent6 2 2 3 3 2" xfId="4637" xr:uid="{00000000-0005-0000-0000-0000F1060000}"/>
    <cellStyle name="40% - Accent6 2 2 3 4" xfId="3720" xr:uid="{00000000-0005-0000-0000-0000F2060000}"/>
    <cellStyle name="40% - Accent6 2 2 3 5" xfId="3023" xr:uid="{00000000-0005-0000-0000-0000F3060000}"/>
    <cellStyle name="40% - Accent6 2 2 3 6" xfId="2324" xr:uid="{00000000-0005-0000-0000-0000F4060000}"/>
    <cellStyle name="40% - Accent6 2 2 4" xfId="868" xr:uid="{00000000-0005-0000-0000-0000F5060000}"/>
    <cellStyle name="40% - Accent6 2 2 4 2" xfId="1809" xr:uid="{00000000-0005-0000-0000-0000F6060000}"/>
    <cellStyle name="40% - Accent6 2 2 4 2 2" xfId="4871" xr:uid="{00000000-0005-0000-0000-0000F7060000}"/>
    <cellStyle name="40% - Accent6 2 2 4 3" xfId="3948" xr:uid="{00000000-0005-0000-0000-0000F8060000}"/>
    <cellStyle name="40% - Accent6 2 2 4 4" xfId="3255" xr:uid="{00000000-0005-0000-0000-0000F9060000}"/>
    <cellStyle name="40% - Accent6 2 2 4 5" xfId="2555" xr:uid="{00000000-0005-0000-0000-0000FA060000}"/>
    <cellStyle name="40% - Accent6 2 2 5" xfId="1327" xr:uid="{00000000-0005-0000-0000-0000FB060000}"/>
    <cellStyle name="40% - Accent6 2 2 5 2" xfId="4403" xr:uid="{00000000-0005-0000-0000-0000FC060000}"/>
    <cellStyle name="40% - Accent6 2 2 6" xfId="3490" xr:uid="{00000000-0005-0000-0000-0000FD060000}"/>
    <cellStyle name="40% - Accent6 2 2 7" xfId="2789" xr:uid="{00000000-0005-0000-0000-0000FE060000}"/>
    <cellStyle name="40% - Accent6 2 2 8" xfId="2088" xr:uid="{00000000-0005-0000-0000-0000FF060000}"/>
    <cellStyle name="40% - Accent6 2 2 9" xfId="5340" xr:uid="{1600E004-808C-416D-AA06-650DC6202C8E}"/>
    <cellStyle name="40% - Accent6 2 3" xfId="228" xr:uid="{00000000-0005-0000-0000-000000070000}"/>
    <cellStyle name="40% - Accent6 2 3 2" xfId="635" xr:uid="{00000000-0005-0000-0000-000001070000}"/>
    <cellStyle name="40% - Accent6 2 3 2 2" xfId="1098" xr:uid="{00000000-0005-0000-0000-000002070000}"/>
    <cellStyle name="40% - Accent6 2 3 2 2 2" xfId="4177" xr:uid="{00000000-0005-0000-0000-000003070000}"/>
    <cellStyle name="40% - Accent6 2 3 2 3" xfId="1573" xr:uid="{00000000-0005-0000-0000-000004070000}"/>
    <cellStyle name="40% - Accent6 2 3 2 3 2" xfId="4639" xr:uid="{00000000-0005-0000-0000-000005070000}"/>
    <cellStyle name="40% - Accent6 2 3 2 4" xfId="3722" xr:uid="{00000000-0005-0000-0000-000006070000}"/>
    <cellStyle name="40% - Accent6 2 3 2 5" xfId="3025" xr:uid="{00000000-0005-0000-0000-000007070000}"/>
    <cellStyle name="40% - Accent6 2 3 2 6" xfId="2326" xr:uid="{00000000-0005-0000-0000-000008070000}"/>
    <cellStyle name="40% - Accent6 2 3 3" xfId="870" xr:uid="{00000000-0005-0000-0000-000009070000}"/>
    <cellStyle name="40% - Accent6 2 3 3 2" xfId="1811" xr:uid="{00000000-0005-0000-0000-00000A070000}"/>
    <cellStyle name="40% - Accent6 2 3 3 2 2" xfId="4873" xr:uid="{00000000-0005-0000-0000-00000B070000}"/>
    <cellStyle name="40% - Accent6 2 3 3 3" xfId="3950" xr:uid="{00000000-0005-0000-0000-00000C070000}"/>
    <cellStyle name="40% - Accent6 2 3 3 4" xfId="3257" xr:uid="{00000000-0005-0000-0000-00000D070000}"/>
    <cellStyle name="40% - Accent6 2 3 3 5" xfId="2557" xr:uid="{00000000-0005-0000-0000-00000E070000}"/>
    <cellStyle name="40% - Accent6 2 3 4" xfId="1329" xr:uid="{00000000-0005-0000-0000-00000F070000}"/>
    <cellStyle name="40% - Accent6 2 3 4 2" xfId="4405" xr:uid="{00000000-0005-0000-0000-000010070000}"/>
    <cellStyle name="40% - Accent6 2 3 5" xfId="3492" xr:uid="{00000000-0005-0000-0000-000011070000}"/>
    <cellStyle name="40% - Accent6 2 3 6" xfId="2791" xr:uid="{00000000-0005-0000-0000-000012070000}"/>
    <cellStyle name="40% - Accent6 2 3 7" xfId="2090" xr:uid="{00000000-0005-0000-0000-000013070000}"/>
    <cellStyle name="40% - Accent6 2 3 8" xfId="5315" xr:uid="{0B1B2817-37D6-4F85-A34E-D840C150DD8B}"/>
    <cellStyle name="40% - Accent6 2 4" xfId="546" xr:uid="{00000000-0005-0000-0000-000014070000}"/>
    <cellStyle name="40% - Accent6 2 4 2" xfId="1009" xr:uid="{00000000-0005-0000-0000-000015070000}"/>
    <cellStyle name="40% - Accent6 2 4 2 2" xfId="4088" xr:uid="{00000000-0005-0000-0000-000016070000}"/>
    <cellStyle name="40% - Accent6 2 4 3" xfId="1484" xr:uid="{00000000-0005-0000-0000-000017070000}"/>
    <cellStyle name="40% - Accent6 2 4 3 2" xfId="4550" xr:uid="{00000000-0005-0000-0000-000018070000}"/>
    <cellStyle name="40% - Accent6 2 4 4" xfId="3633" xr:uid="{00000000-0005-0000-0000-000019070000}"/>
    <cellStyle name="40% - Accent6 2 4 5" xfId="2936" xr:uid="{00000000-0005-0000-0000-00001A070000}"/>
    <cellStyle name="40% - Accent6 2 4 6" xfId="2237" xr:uid="{00000000-0005-0000-0000-00001B070000}"/>
    <cellStyle name="40% - Accent6 2 5" xfId="778" xr:uid="{00000000-0005-0000-0000-00001C070000}"/>
    <cellStyle name="40% - Accent6 2 5 2" xfId="1719" xr:uid="{00000000-0005-0000-0000-00001D070000}"/>
    <cellStyle name="40% - Accent6 2 5 2 2" xfId="4781" xr:uid="{00000000-0005-0000-0000-00001E070000}"/>
    <cellStyle name="40% - Accent6 2 5 3" xfId="3860" xr:uid="{00000000-0005-0000-0000-00001F070000}"/>
    <cellStyle name="40% - Accent6 2 5 4" xfId="3167" xr:uid="{00000000-0005-0000-0000-000020070000}"/>
    <cellStyle name="40% - Accent6 2 5 5" xfId="2468" xr:uid="{00000000-0005-0000-0000-000021070000}"/>
    <cellStyle name="40% - Accent6 2 6" xfId="1239" xr:uid="{00000000-0005-0000-0000-000022070000}"/>
    <cellStyle name="40% - Accent6 2 6 2" xfId="4315" xr:uid="{00000000-0005-0000-0000-000023070000}"/>
    <cellStyle name="40% - Accent6 2 7" xfId="3402" xr:uid="{00000000-0005-0000-0000-000024070000}"/>
    <cellStyle name="40% - Accent6 2 8" xfId="2701" xr:uid="{00000000-0005-0000-0000-000025070000}"/>
    <cellStyle name="40% - Accent6 2 9" xfId="1996" xr:uid="{00000000-0005-0000-0000-000026070000}"/>
    <cellStyle name="40% - Accent6 3" xfId="36" xr:uid="{00000000-0005-0000-0000-000027070000}"/>
    <cellStyle name="40% - Accent6 3 2" xfId="229" xr:uid="{00000000-0005-0000-0000-000028070000}"/>
    <cellStyle name="40% - Accent6 3 2 2" xfId="636" xr:uid="{00000000-0005-0000-0000-000029070000}"/>
    <cellStyle name="40% - Accent6 3 2 2 2" xfId="1099" xr:uid="{00000000-0005-0000-0000-00002A070000}"/>
    <cellStyle name="40% - Accent6 3 2 2 2 2" xfId="4178" xr:uid="{00000000-0005-0000-0000-00002B070000}"/>
    <cellStyle name="40% - Accent6 3 2 2 3" xfId="1574" xr:uid="{00000000-0005-0000-0000-00002C070000}"/>
    <cellStyle name="40% - Accent6 3 2 2 3 2" xfId="4640" xr:uid="{00000000-0005-0000-0000-00002D070000}"/>
    <cellStyle name="40% - Accent6 3 2 2 4" xfId="3723" xr:uid="{00000000-0005-0000-0000-00002E070000}"/>
    <cellStyle name="40% - Accent6 3 2 2 5" xfId="3026" xr:uid="{00000000-0005-0000-0000-00002F070000}"/>
    <cellStyle name="40% - Accent6 3 2 2 6" xfId="2327" xr:uid="{00000000-0005-0000-0000-000030070000}"/>
    <cellStyle name="40% - Accent6 3 2 3" xfId="871" xr:uid="{00000000-0005-0000-0000-000031070000}"/>
    <cellStyle name="40% - Accent6 3 2 3 2" xfId="1812" xr:uid="{00000000-0005-0000-0000-000032070000}"/>
    <cellStyle name="40% - Accent6 3 2 3 2 2" xfId="4874" xr:uid="{00000000-0005-0000-0000-000033070000}"/>
    <cellStyle name="40% - Accent6 3 2 3 3" xfId="3951" xr:uid="{00000000-0005-0000-0000-000034070000}"/>
    <cellStyle name="40% - Accent6 3 2 3 4" xfId="3258" xr:uid="{00000000-0005-0000-0000-000035070000}"/>
    <cellStyle name="40% - Accent6 3 2 3 5" xfId="2558" xr:uid="{00000000-0005-0000-0000-000036070000}"/>
    <cellStyle name="40% - Accent6 3 2 4" xfId="1330" xr:uid="{00000000-0005-0000-0000-000037070000}"/>
    <cellStyle name="40% - Accent6 3 2 4 2" xfId="4406" xr:uid="{00000000-0005-0000-0000-000038070000}"/>
    <cellStyle name="40% - Accent6 3 2 5" xfId="3493" xr:uid="{00000000-0005-0000-0000-000039070000}"/>
    <cellStyle name="40% - Accent6 3 2 6" xfId="2792" xr:uid="{00000000-0005-0000-0000-00003A070000}"/>
    <cellStyle name="40% - Accent6 3 2 7" xfId="2091" xr:uid="{00000000-0005-0000-0000-00003B070000}"/>
    <cellStyle name="40% - Accent6 3 3" xfId="545" xr:uid="{00000000-0005-0000-0000-00003C070000}"/>
    <cellStyle name="40% - Accent6 3 3 2" xfId="1008" xr:uid="{00000000-0005-0000-0000-00003D070000}"/>
    <cellStyle name="40% - Accent6 3 3 2 2" xfId="4087" xr:uid="{00000000-0005-0000-0000-00003E070000}"/>
    <cellStyle name="40% - Accent6 3 3 3" xfId="1483" xr:uid="{00000000-0005-0000-0000-00003F070000}"/>
    <cellStyle name="40% - Accent6 3 3 3 2" xfId="4549" xr:uid="{00000000-0005-0000-0000-000040070000}"/>
    <cellStyle name="40% - Accent6 3 3 4" xfId="3632" xr:uid="{00000000-0005-0000-0000-000041070000}"/>
    <cellStyle name="40% - Accent6 3 3 5" xfId="2935" xr:uid="{00000000-0005-0000-0000-000042070000}"/>
    <cellStyle name="40% - Accent6 3 3 6" xfId="2236" xr:uid="{00000000-0005-0000-0000-000043070000}"/>
    <cellStyle name="40% - Accent6 3 4" xfId="777" xr:uid="{00000000-0005-0000-0000-000044070000}"/>
    <cellStyle name="40% - Accent6 3 4 2" xfId="1718" xr:uid="{00000000-0005-0000-0000-000045070000}"/>
    <cellStyle name="40% - Accent6 3 4 2 2" xfId="4780" xr:uid="{00000000-0005-0000-0000-000046070000}"/>
    <cellStyle name="40% - Accent6 3 4 3" xfId="3859" xr:uid="{00000000-0005-0000-0000-000047070000}"/>
    <cellStyle name="40% - Accent6 3 4 4" xfId="3166" xr:uid="{00000000-0005-0000-0000-000048070000}"/>
    <cellStyle name="40% - Accent6 3 4 5" xfId="2467" xr:uid="{00000000-0005-0000-0000-000049070000}"/>
    <cellStyle name="40% - Accent6 3 5" xfId="1238" xr:uid="{00000000-0005-0000-0000-00004A070000}"/>
    <cellStyle name="40% - Accent6 3 5 2" xfId="4314" xr:uid="{00000000-0005-0000-0000-00004B070000}"/>
    <cellStyle name="40% - Accent6 3 6" xfId="3401" xr:uid="{00000000-0005-0000-0000-00004C070000}"/>
    <cellStyle name="40% - Accent6 3 7" xfId="2700" xr:uid="{00000000-0005-0000-0000-00004D070000}"/>
    <cellStyle name="40% - Accent6 3 8" xfId="1995" xr:uid="{00000000-0005-0000-0000-00004E070000}"/>
    <cellStyle name="40% - Accent6 3 9" xfId="5339" xr:uid="{BB9002D9-0A97-486C-9CBC-46814133F3A7}"/>
    <cellStyle name="40% - Accent6 4" xfId="230" xr:uid="{00000000-0005-0000-0000-00004F070000}"/>
    <cellStyle name="40% - Accent6 4 2" xfId="231" xr:uid="{00000000-0005-0000-0000-000050070000}"/>
    <cellStyle name="40% - Accent6 4 2 2" xfId="638" xr:uid="{00000000-0005-0000-0000-000051070000}"/>
    <cellStyle name="40% - Accent6 4 2 2 2" xfId="1101" xr:uid="{00000000-0005-0000-0000-000052070000}"/>
    <cellStyle name="40% - Accent6 4 2 2 2 2" xfId="4180" xr:uid="{00000000-0005-0000-0000-000053070000}"/>
    <cellStyle name="40% - Accent6 4 2 2 3" xfId="1576" xr:uid="{00000000-0005-0000-0000-000054070000}"/>
    <cellStyle name="40% - Accent6 4 2 2 3 2" xfId="4642" xr:uid="{00000000-0005-0000-0000-000055070000}"/>
    <cellStyle name="40% - Accent6 4 2 2 4" xfId="3725" xr:uid="{00000000-0005-0000-0000-000056070000}"/>
    <cellStyle name="40% - Accent6 4 2 2 5" xfId="3028" xr:uid="{00000000-0005-0000-0000-000057070000}"/>
    <cellStyle name="40% - Accent6 4 2 2 6" xfId="2329" xr:uid="{00000000-0005-0000-0000-000058070000}"/>
    <cellStyle name="40% - Accent6 4 2 3" xfId="873" xr:uid="{00000000-0005-0000-0000-000059070000}"/>
    <cellStyle name="40% - Accent6 4 2 3 2" xfId="1814" xr:uid="{00000000-0005-0000-0000-00005A070000}"/>
    <cellStyle name="40% - Accent6 4 2 3 2 2" xfId="4876" xr:uid="{00000000-0005-0000-0000-00005B070000}"/>
    <cellStyle name="40% - Accent6 4 2 3 3" xfId="3953" xr:uid="{00000000-0005-0000-0000-00005C070000}"/>
    <cellStyle name="40% - Accent6 4 2 3 4" xfId="3260" xr:uid="{00000000-0005-0000-0000-00005D070000}"/>
    <cellStyle name="40% - Accent6 4 2 3 5" xfId="2560" xr:uid="{00000000-0005-0000-0000-00005E070000}"/>
    <cellStyle name="40% - Accent6 4 2 4" xfId="1332" xr:uid="{00000000-0005-0000-0000-00005F070000}"/>
    <cellStyle name="40% - Accent6 4 2 4 2" xfId="4408" xr:uid="{00000000-0005-0000-0000-000060070000}"/>
    <cellStyle name="40% - Accent6 4 2 5" xfId="3495" xr:uid="{00000000-0005-0000-0000-000061070000}"/>
    <cellStyle name="40% - Accent6 4 2 6" xfId="2794" xr:uid="{00000000-0005-0000-0000-000062070000}"/>
    <cellStyle name="40% - Accent6 4 2 7" xfId="2093" xr:uid="{00000000-0005-0000-0000-000063070000}"/>
    <cellStyle name="40% - Accent6 4 3" xfId="637" xr:uid="{00000000-0005-0000-0000-000064070000}"/>
    <cellStyle name="40% - Accent6 4 3 2" xfId="1100" xr:uid="{00000000-0005-0000-0000-000065070000}"/>
    <cellStyle name="40% - Accent6 4 3 2 2" xfId="4179" xr:uid="{00000000-0005-0000-0000-000066070000}"/>
    <cellStyle name="40% - Accent6 4 3 3" xfId="1575" xr:uid="{00000000-0005-0000-0000-000067070000}"/>
    <cellStyle name="40% - Accent6 4 3 3 2" xfId="4641" xr:uid="{00000000-0005-0000-0000-000068070000}"/>
    <cellStyle name="40% - Accent6 4 3 4" xfId="3724" xr:uid="{00000000-0005-0000-0000-000069070000}"/>
    <cellStyle name="40% - Accent6 4 3 5" xfId="3027" xr:uid="{00000000-0005-0000-0000-00006A070000}"/>
    <cellStyle name="40% - Accent6 4 3 6" xfId="2328" xr:uid="{00000000-0005-0000-0000-00006B070000}"/>
    <cellStyle name="40% - Accent6 4 4" xfId="872" xr:uid="{00000000-0005-0000-0000-00006C070000}"/>
    <cellStyle name="40% - Accent6 4 4 2" xfId="1813" xr:uid="{00000000-0005-0000-0000-00006D070000}"/>
    <cellStyle name="40% - Accent6 4 4 2 2" xfId="4875" xr:uid="{00000000-0005-0000-0000-00006E070000}"/>
    <cellStyle name="40% - Accent6 4 4 3" xfId="3952" xr:uid="{00000000-0005-0000-0000-00006F070000}"/>
    <cellStyle name="40% - Accent6 4 4 4" xfId="3259" xr:uid="{00000000-0005-0000-0000-000070070000}"/>
    <cellStyle name="40% - Accent6 4 4 5" xfId="2559" xr:uid="{00000000-0005-0000-0000-000071070000}"/>
    <cellStyle name="40% - Accent6 4 5" xfId="1331" xr:uid="{00000000-0005-0000-0000-000072070000}"/>
    <cellStyle name="40% - Accent6 4 5 2" xfId="4407" xr:uid="{00000000-0005-0000-0000-000073070000}"/>
    <cellStyle name="40% - Accent6 4 6" xfId="3494" xr:uid="{00000000-0005-0000-0000-000074070000}"/>
    <cellStyle name="40% - Accent6 4 7" xfId="2793" xr:uid="{00000000-0005-0000-0000-000075070000}"/>
    <cellStyle name="40% - Accent6 4 8" xfId="2092" xr:uid="{00000000-0005-0000-0000-000076070000}"/>
    <cellStyle name="40% - Accent6 5" xfId="1460" xr:uid="{00000000-0005-0000-0000-000077070000}"/>
    <cellStyle name="5x indented GHG Textfiels" xfId="232" xr:uid="{00000000-0005-0000-0000-000078070000}"/>
    <cellStyle name="5x indented GHG Textfiels 2" xfId="1720" xr:uid="{00000000-0005-0000-0000-000079070000}"/>
    <cellStyle name="5x indented GHG Textfiels 2 2" xfId="4782" xr:uid="{00000000-0005-0000-0000-00007A070000}"/>
    <cellStyle name="5x indented GHG Textfiels 2 2 2" xfId="5056" xr:uid="{00000000-0005-0000-0000-00007B070000}"/>
    <cellStyle name="5x indented GHG Textfiels 2 2 3" xfId="5122" xr:uid="{00000000-0005-0000-0000-00007C070000}"/>
    <cellStyle name="5x indented GHG Textfiels 2 3" xfId="5109" xr:uid="{00000000-0005-0000-0000-00007D070000}"/>
    <cellStyle name="5x indented GHG Textfiels 2 4" xfId="5057" xr:uid="{00000000-0005-0000-0000-00007E070000}"/>
    <cellStyle name="5x indented GHG Textfiels 3" xfId="5044" xr:uid="{00000000-0005-0000-0000-00007F070000}"/>
    <cellStyle name="5x indented GHG Textfiels 4" xfId="5108" xr:uid="{00000000-0005-0000-0000-000080070000}"/>
    <cellStyle name="60% - Accent1 2" xfId="39" xr:uid="{00000000-0005-0000-0000-000081070000}"/>
    <cellStyle name="60% - Accent1 2 2" xfId="5275" xr:uid="{CDF2B628-E829-4F69-B613-56DF2B9690D8}"/>
    <cellStyle name="60% - Accent1 3" xfId="38" xr:uid="{00000000-0005-0000-0000-000082070000}"/>
    <cellStyle name="60% - Accent1 3 2" xfId="5352" xr:uid="{654E2437-7BCB-49CD-AB23-321B13C3929E}"/>
    <cellStyle name="60% - Accent2 2" xfId="41" xr:uid="{00000000-0005-0000-0000-000083070000}"/>
    <cellStyle name="60% - Accent2 2 2" xfId="5276" xr:uid="{DA411B62-2645-4D64-85FE-96617C48C35E}"/>
    <cellStyle name="60% - Accent2 3" xfId="40" xr:uid="{00000000-0005-0000-0000-000084070000}"/>
    <cellStyle name="60% - Accent2 3 2" xfId="5353" xr:uid="{1BC2176C-F0FE-4703-AFA4-219B98E4BE4E}"/>
    <cellStyle name="60% - Accent3 2" xfId="43" xr:uid="{00000000-0005-0000-0000-000085070000}"/>
    <cellStyle name="60% - Accent3 2 2" xfId="5277" xr:uid="{87CDCCEB-9C3A-4D54-B828-28777713EC04}"/>
    <cellStyle name="60% - Accent3 3" xfId="42" xr:uid="{00000000-0005-0000-0000-000086070000}"/>
    <cellStyle name="60% - Accent3 3 2" xfId="5354" xr:uid="{14559B49-7A3A-46C4-BB84-470C0FEC8559}"/>
    <cellStyle name="60% - Accent4 2" xfId="45" xr:uid="{00000000-0005-0000-0000-000087070000}"/>
    <cellStyle name="60% - Accent4 2 2" xfId="5278" xr:uid="{3FF9E952-0A9E-415D-994C-B3F70B4207D3}"/>
    <cellStyle name="60% - Accent4 3" xfId="44" xr:uid="{00000000-0005-0000-0000-000088070000}"/>
    <cellStyle name="60% - Accent4 3 2" xfId="5355" xr:uid="{2B342ED6-7350-4B0E-94D6-86715C286E60}"/>
    <cellStyle name="60% - Accent5 2" xfId="47" xr:uid="{00000000-0005-0000-0000-000089070000}"/>
    <cellStyle name="60% - Accent5 2 2" xfId="5279" xr:uid="{8FAE7009-41B2-4785-9AF8-0BD4257D114F}"/>
    <cellStyle name="60% - Accent5 3" xfId="46" xr:uid="{00000000-0005-0000-0000-00008A070000}"/>
    <cellStyle name="60% - Accent5 3 2" xfId="5356" xr:uid="{301359D1-66EA-4F6D-9513-92D84EDB77D2}"/>
    <cellStyle name="60% - Accent6 2" xfId="49" xr:uid="{00000000-0005-0000-0000-00008B070000}"/>
    <cellStyle name="60% - Accent6 2 2" xfId="5280" xr:uid="{6E3E78E0-5A77-45C4-9556-77D9D7B3FC83}"/>
    <cellStyle name="60% - Accent6 3" xfId="48" xr:uid="{00000000-0005-0000-0000-00008C070000}"/>
    <cellStyle name="60% - Accent6 3 2" xfId="5357" xr:uid="{CBEAC861-6056-4877-BB7A-B8B505DCCBA5}"/>
    <cellStyle name="60% - Accent6 4" xfId="1459" xr:uid="{00000000-0005-0000-0000-00008D070000}"/>
    <cellStyle name="Accent1" xfId="5242" builtinId="29" customBuiltin="1"/>
    <cellStyle name="Accent1 2" xfId="51" xr:uid="{00000000-0005-0000-0000-00008E070000}"/>
    <cellStyle name="Accent1 2 2" xfId="5281" xr:uid="{41285996-0634-4FD7-9495-BBA483858175}"/>
    <cellStyle name="Accent1 3" xfId="50" xr:uid="{00000000-0005-0000-0000-00008F070000}"/>
    <cellStyle name="Accent2" xfId="5245" builtinId="33" customBuiltin="1"/>
    <cellStyle name="Accent2 2" xfId="53" xr:uid="{00000000-0005-0000-0000-000090070000}"/>
    <cellStyle name="Accent2 2 2" xfId="5282" xr:uid="{3EBE4950-B99B-4DA8-8949-6EEC204A6B18}"/>
    <cellStyle name="Accent2 3" xfId="52" xr:uid="{00000000-0005-0000-0000-000091070000}"/>
    <cellStyle name="Accent3" xfId="5248" builtinId="37" customBuiltin="1"/>
    <cellStyle name="Accent3 2" xfId="55" xr:uid="{00000000-0005-0000-0000-000092070000}"/>
    <cellStyle name="Accent3 2 2" xfId="5283" xr:uid="{6ED59E0C-0E21-456C-B400-5C0E177DDF2F}"/>
    <cellStyle name="Accent3 3" xfId="54" xr:uid="{00000000-0005-0000-0000-000093070000}"/>
    <cellStyle name="Accent4" xfId="5251" builtinId="41" customBuiltin="1"/>
    <cellStyle name="Accent4 2" xfId="57" xr:uid="{00000000-0005-0000-0000-000094070000}"/>
    <cellStyle name="Accent4 2 2" xfId="5284" xr:uid="{FAD3895D-A888-4A55-B959-51EFD310C952}"/>
    <cellStyle name="Accent4 3" xfId="56" xr:uid="{00000000-0005-0000-0000-000095070000}"/>
    <cellStyle name="Accent5" xfId="5254" builtinId="45" customBuiltin="1"/>
    <cellStyle name="Accent5 2" xfId="59" xr:uid="{00000000-0005-0000-0000-000096070000}"/>
    <cellStyle name="Accent5 2 2" xfId="5285" xr:uid="{7FB2DBE6-7D7F-4144-B65B-B9DC4273CDC5}"/>
    <cellStyle name="Accent5 3" xfId="58" xr:uid="{00000000-0005-0000-0000-000097070000}"/>
    <cellStyle name="Accent6" xfId="5257" builtinId="49" customBuiltin="1"/>
    <cellStyle name="Accent6 2" xfId="61" xr:uid="{00000000-0005-0000-0000-000098070000}"/>
    <cellStyle name="Accent6 2 2" xfId="5286" xr:uid="{1E2FCF32-F333-4635-804E-251C7EA7E8E6}"/>
    <cellStyle name="Accent6 3" xfId="60" xr:uid="{00000000-0005-0000-0000-000099070000}"/>
    <cellStyle name="Bad" xfId="8" builtinId="27" customBuiltin="1"/>
    <cellStyle name="Bad 2" xfId="5287" xr:uid="{74A36BA6-25FE-4068-A183-61E305B94C2C}"/>
    <cellStyle name="Bad 3" xfId="5349" xr:uid="{CE983106-FA6B-417A-AE50-B0259780B9FB}"/>
    <cellStyle name="Bold GHG Numbers (0.00)" xfId="233" xr:uid="{00000000-0005-0000-0000-00009B070000}"/>
    <cellStyle name="Calculation" xfId="5240" builtinId="22" customBuiltin="1"/>
    <cellStyle name="Calculation 2" xfId="63" xr:uid="{00000000-0005-0000-0000-00009C070000}"/>
    <cellStyle name="Calculation 2 2" xfId="5288" xr:uid="{E4C5FBAC-4AE7-4157-8647-53F65607406A}"/>
    <cellStyle name="Calculation 3" xfId="62" xr:uid="{00000000-0005-0000-0000-00009D070000}"/>
    <cellStyle name="Check Cell" xfId="12" builtinId="23" customBuiltin="1"/>
    <cellStyle name="Check Cell 2" xfId="5289" xr:uid="{11DB25E3-DA68-4E83-A6C9-B9DCC558067B}"/>
    <cellStyle name="clsAltData" xfId="64" xr:uid="{00000000-0005-0000-0000-00009F070000}"/>
    <cellStyle name="clsAltData 2" xfId="1953" xr:uid="{00000000-0005-0000-0000-0000A0070000}"/>
    <cellStyle name="clsAltData 2 2" xfId="5014" xr:uid="{00000000-0005-0000-0000-0000A1070000}"/>
    <cellStyle name="clsAltData 2 2 2" xfId="5195" xr:uid="{00000000-0005-0000-0000-0000A2070000}"/>
    <cellStyle name="clsAltData 2 2 3" xfId="5224" xr:uid="{00000000-0005-0000-0000-0000A3070000}"/>
    <cellStyle name="clsAltData 2 3" xfId="5113" xr:uid="{00000000-0005-0000-0000-0000A4070000}"/>
    <cellStyle name="clsAltData 2 4" xfId="5098" xr:uid="{00000000-0005-0000-0000-0000A5070000}"/>
    <cellStyle name="clsAltData 3" xfId="5046" xr:uid="{00000000-0005-0000-0000-0000A6070000}"/>
    <cellStyle name="clsAltData 4" xfId="5179" xr:uid="{00000000-0005-0000-0000-0000A7070000}"/>
    <cellStyle name="clsAltMRVData" xfId="65" xr:uid="{00000000-0005-0000-0000-0000A8070000}"/>
    <cellStyle name="clsAltMRVData 2" xfId="1826" xr:uid="{00000000-0005-0000-0000-0000A9070000}"/>
    <cellStyle name="clsAltMRVData 2 2" xfId="4888" xr:uid="{00000000-0005-0000-0000-0000AA070000}"/>
    <cellStyle name="clsAltMRVData 2 2 2" xfId="5129" xr:uid="{00000000-0005-0000-0000-0000AB070000}"/>
    <cellStyle name="clsAltMRVData 2 2 3" xfId="5176" xr:uid="{00000000-0005-0000-0000-0000AC070000}"/>
    <cellStyle name="clsAltMRVData 2 3" xfId="5178" xr:uid="{00000000-0005-0000-0000-0000AD070000}"/>
    <cellStyle name="clsAltMRVData 2 4" xfId="5076" xr:uid="{00000000-0005-0000-0000-0000AE070000}"/>
    <cellStyle name="clsAltMRVData 3" xfId="5089" xr:uid="{00000000-0005-0000-0000-0000AF070000}"/>
    <cellStyle name="clsAltMRVData 4" xfId="5123" xr:uid="{00000000-0005-0000-0000-0000B0070000}"/>
    <cellStyle name="clsAltRowHeader" xfId="66" xr:uid="{00000000-0005-0000-0000-0000B1070000}"/>
    <cellStyle name="clsAltRowHeader 2" xfId="1825" xr:uid="{00000000-0005-0000-0000-0000B2070000}"/>
    <cellStyle name="clsAltRowHeader 2 2" xfId="4887" xr:uid="{00000000-0005-0000-0000-0000B3070000}"/>
    <cellStyle name="clsAltRowHeader 2 2 2" xfId="5092" xr:uid="{00000000-0005-0000-0000-0000B4070000}"/>
    <cellStyle name="clsAltRowHeader 2 2 3" xfId="5185" xr:uid="{00000000-0005-0000-0000-0000B5070000}"/>
    <cellStyle name="clsAltRowHeader 2 3" xfId="5126" xr:uid="{00000000-0005-0000-0000-0000B6070000}"/>
    <cellStyle name="clsAltRowHeader 2 4" xfId="5061" xr:uid="{00000000-0005-0000-0000-0000B7070000}"/>
    <cellStyle name="clsAltRowHeader 3" xfId="5128" xr:uid="{00000000-0005-0000-0000-0000B8070000}"/>
    <cellStyle name="clsAltRowHeader 4" xfId="5175" xr:uid="{00000000-0005-0000-0000-0000B9070000}"/>
    <cellStyle name="clsBlank" xfId="67" xr:uid="{00000000-0005-0000-0000-0000BA070000}"/>
    <cellStyle name="clsColumnHeader" xfId="68" xr:uid="{00000000-0005-0000-0000-0000BB070000}"/>
    <cellStyle name="clsColumnHeader 2" xfId="1935" xr:uid="{00000000-0005-0000-0000-0000BC070000}"/>
    <cellStyle name="clsColumnHeader 2 2" xfId="4997" xr:uid="{00000000-0005-0000-0000-0000BD070000}"/>
    <cellStyle name="clsColumnHeader 2 2 2" xfId="5120" xr:uid="{00000000-0005-0000-0000-0000BE070000}"/>
    <cellStyle name="clsColumnHeader 2 2 3" xfId="5212" xr:uid="{00000000-0005-0000-0000-0000BF070000}"/>
    <cellStyle name="clsColumnHeader 2 3" xfId="5102" xr:uid="{00000000-0005-0000-0000-0000C0070000}"/>
    <cellStyle name="clsColumnHeader 2 4" xfId="1998" xr:uid="{00000000-0005-0000-0000-0000C1070000}"/>
    <cellStyle name="clsColumnHeader 3" xfId="5116" xr:uid="{00000000-0005-0000-0000-0000C2070000}"/>
    <cellStyle name="clsColumnHeader 4" xfId="5162" xr:uid="{00000000-0005-0000-0000-0000C3070000}"/>
    <cellStyle name="clsColumnHeader1" xfId="69" xr:uid="{00000000-0005-0000-0000-0000C4070000}"/>
    <cellStyle name="clsColumnHeader1 2" xfId="1823" xr:uid="{00000000-0005-0000-0000-0000C5070000}"/>
    <cellStyle name="clsColumnHeader1 2 2" xfId="4885" xr:uid="{00000000-0005-0000-0000-0000C6070000}"/>
    <cellStyle name="clsColumnHeader1 2 2 2" xfId="5189" xr:uid="{00000000-0005-0000-0000-0000C7070000}"/>
    <cellStyle name="clsColumnHeader1 2 2 3" xfId="5174" xr:uid="{00000000-0005-0000-0000-0000C8070000}"/>
    <cellStyle name="clsColumnHeader1 2 3" xfId="5048" xr:uid="{00000000-0005-0000-0000-0000C9070000}"/>
    <cellStyle name="clsColumnHeader1 2 4" xfId="5063" xr:uid="{00000000-0005-0000-0000-0000CA070000}"/>
    <cellStyle name="clsColumnHeader1 3" xfId="5208" xr:uid="{00000000-0005-0000-0000-0000CB070000}"/>
    <cellStyle name="clsColumnHeader1 4" xfId="5105" xr:uid="{00000000-0005-0000-0000-0000CC070000}"/>
    <cellStyle name="clsColumnHeader2" xfId="70" xr:uid="{00000000-0005-0000-0000-0000CD070000}"/>
    <cellStyle name="clsColumnHeader2 2" xfId="1820" xr:uid="{00000000-0005-0000-0000-0000CE070000}"/>
    <cellStyle name="clsColumnHeader2 2 2" xfId="4882" xr:uid="{00000000-0005-0000-0000-0000CF070000}"/>
    <cellStyle name="clsColumnHeader2 2 2 2" xfId="5168" xr:uid="{00000000-0005-0000-0000-0000D0070000}"/>
    <cellStyle name="clsColumnHeader2 2 2 3" xfId="5130" xr:uid="{00000000-0005-0000-0000-0000D1070000}"/>
    <cellStyle name="clsColumnHeader2 2 3" xfId="5131" xr:uid="{00000000-0005-0000-0000-0000D2070000}"/>
    <cellStyle name="clsColumnHeader2 2 4" xfId="5099" xr:uid="{00000000-0005-0000-0000-0000D3070000}"/>
    <cellStyle name="clsColumnHeader2 3" xfId="5074" xr:uid="{00000000-0005-0000-0000-0000D4070000}"/>
    <cellStyle name="clsColumnHeader2 4" xfId="5182" xr:uid="{00000000-0005-0000-0000-0000D5070000}"/>
    <cellStyle name="clsData" xfId="71" xr:uid="{00000000-0005-0000-0000-0000D6070000}"/>
    <cellStyle name="clsData 2" xfId="1954" xr:uid="{00000000-0005-0000-0000-0000D7070000}"/>
    <cellStyle name="clsData 2 2" xfId="5015" xr:uid="{00000000-0005-0000-0000-0000D8070000}"/>
    <cellStyle name="clsData 2 2 2" xfId="5059" xr:uid="{00000000-0005-0000-0000-0000D9070000}"/>
    <cellStyle name="clsData 2 2 3" xfId="5225" xr:uid="{00000000-0005-0000-0000-0000DA070000}"/>
    <cellStyle name="clsData 2 3" xfId="5150" xr:uid="{00000000-0005-0000-0000-0000DB070000}"/>
    <cellStyle name="clsData 2 4" xfId="5127" xr:uid="{00000000-0005-0000-0000-0000DC070000}"/>
    <cellStyle name="clsData 3" xfId="5045" xr:uid="{00000000-0005-0000-0000-0000DD070000}"/>
    <cellStyle name="clsData 4" xfId="5114" xr:uid="{00000000-0005-0000-0000-0000DE070000}"/>
    <cellStyle name="clsDefault" xfId="72" xr:uid="{00000000-0005-0000-0000-0000DF070000}"/>
    <cellStyle name="clsIndexTableData" xfId="73" xr:uid="{00000000-0005-0000-0000-0000E0070000}"/>
    <cellStyle name="clsIndexTableHdr" xfId="74" xr:uid="{00000000-0005-0000-0000-0000E1070000}"/>
    <cellStyle name="clsIndexTableTitle" xfId="75" xr:uid="{00000000-0005-0000-0000-0000E2070000}"/>
    <cellStyle name="clsIndexTableTitle 2" xfId="1721" xr:uid="{00000000-0005-0000-0000-0000E3070000}"/>
    <cellStyle name="clsIndexTableTitle 2 2" xfId="4783" xr:uid="{00000000-0005-0000-0000-0000E4070000}"/>
    <cellStyle name="clsIndexTableTitle 2 2 2" xfId="5093" xr:uid="{00000000-0005-0000-0000-0000E5070000}"/>
    <cellStyle name="clsIndexTableTitle 2 2 3" xfId="5054" xr:uid="{00000000-0005-0000-0000-0000E6070000}"/>
    <cellStyle name="clsIndexTableTitle 2 3" xfId="5194" xr:uid="{00000000-0005-0000-0000-0000E7070000}"/>
    <cellStyle name="clsIndexTableTitle 2 4" xfId="5086" xr:uid="{00000000-0005-0000-0000-0000E8070000}"/>
    <cellStyle name="clsIndexTableTitle 3" xfId="5180" xr:uid="{00000000-0005-0000-0000-0000E9070000}"/>
    <cellStyle name="clsIndexTableTitle 4" xfId="5156" xr:uid="{00000000-0005-0000-0000-0000EA070000}"/>
    <cellStyle name="clsMRVData" xfId="76" xr:uid="{00000000-0005-0000-0000-0000EB070000}"/>
    <cellStyle name="clsMRVData 2" xfId="1936" xr:uid="{00000000-0005-0000-0000-0000EC070000}"/>
    <cellStyle name="clsMRVData 2 2" xfId="4998" xr:uid="{00000000-0005-0000-0000-0000ED070000}"/>
    <cellStyle name="clsMRVData 2 2 2" xfId="5170" xr:uid="{00000000-0005-0000-0000-0000EE070000}"/>
    <cellStyle name="clsMRVData 2 2 3" xfId="5213" xr:uid="{00000000-0005-0000-0000-0000EF070000}"/>
    <cellStyle name="clsMRVData 2 3" xfId="5135" xr:uid="{00000000-0005-0000-0000-0000F0070000}"/>
    <cellStyle name="clsMRVData 2 4" xfId="5060" xr:uid="{00000000-0005-0000-0000-0000F1070000}"/>
    <cellStyle name="clsMRVData 3" xfId="5115" xr:uid="{00000000-0005-0000-0000-0000F2070000}"/>
    <cellStyle name="clsMRVData 4" xfId="5205" xr:uid="{00000000-0005-0000-0000-0000F3070000}"/>
    <cellStyle name="clsMRVRow" xfId="77" xr:uid="{00000000-0005-0000-0000-0000F4070000}"/>
    <cellStyle name="clsMRVRow 2" xfId="1944" xr:uid="{00000000-0005-0000-0000-0000F5070000}"/>
    <cellStyle name="clsMRVRow 2 2" xfId="5006" xr:uid="{00000000-0005-0000-0000-0000F6070000}"/>
    <cellStyle name="clsMRVRow 2 2 2" xfId="5154" xr:uid="{00000000-0005-0000-0000-0000F7070000}"/>
    <cellStyle name="clsMRVRow 2 2 3" xfId="5216" xr:uid="{00000000-0005-0000-0000-0000F8070000}"/>
    <cellStyle name="clsMRVRow 2 3" xfId="5077" xr:uid="{00000000-0005-0000-0000-0000F9070000}"/>
    <cellStyle name="clsMRVRow 2 4" xfId="5112" xr:uid="{00000000-0005-0000-0000-0000FA070000}"/>
    <cellStyle name="clsMRVRow 3" xfId="5152" xr:uid="{00000000-0005-0000-0000-0000FB070000}"/>
    <cellStyle name="clsMRVRow 4" xfId="5087" xr:uid="{00000000-0005-0000-0000-0000FC070000}"/>
    <cellStyle name="clsReportFooter" xfId="78" xr:uid="{00000000-0005-0000-0000-0000FD070000}"/>
    <cellStyle name="clsReportFooter 2" xfId="1938" xr:uid="{00000000-0005-0000-0000-0000FE070000}"/>
    <cellStyle name="clsReportFooter 2 2" xfId="5000" xr:uid="{00000000-0005-0000-0000-0000FF070000}"/>
    <cellStyle name="clsReportFooter 2 2 2" xfId="5143" xr:uid="{00000000-0005-0000-0000-000000080000}"/>
    <cellStyle name="clsReportFooter 2 2 3" xfId="5214" xr:uid="{00000000-0005-0000-0000-000001080000}"/>
    <cellStyle name="clsReportFooter 2 3" xfId="5163" xr:uid="{00000000-0005-0000-0000-000002080000}"/>
    <cellStyle name="clsReportFooter 2 4" xfId="5201" xr:uid="{00000000-0005-0000-0000-000003080000}"/>
    <cellStyle name="clsReportFooter 3" xfId="5207" xr:uid="{00000000-0005-0000-0000-000004080000}"/>
    <cellStyle name="clsReportFooter 4" xfId="5037" xr:uid="{00000000-0005-0000-0000-000005080000}"/>
    <cellStyle name="clsReportHeader" xfId="79" xr:uid="{00000000-0005-0000-0000-000006080000}"/>
    <cellStyle name="clsReportHeader 2" xfId="1818" xr:uid="{00000000-0005-0000-0000-000007080000}"/>
    <cellStyle name="clsReportHeader 2 2" xfId="4880" xr:uid="{00000000-0005-0000-0000-000008080000}"/>
    <cellStyle name="clsReportHeader 2 2 2" xfId="5075" xr:uid="{00000000-0005-0000-0000-000009080000}"/>
    <cellStyle name="clsReportHeader 2 2 3" xfId="2118" xr:uid="{00000000-0005-0000-0000-00000A080000}"/>
    <cellStyle name="clsReportHeader 2 3" xfId="5058" xr:uid="{00000000-0005-0000-0000-00000B080000}"/>
    <cellStyle name="clsReportHeader 2 4" xfId="5199" xr:uid="{00000000-0005-0000-0000-00000C080000}"/>
    <cellStyle name="clsReportHeader 3" xfId="5072" xr:uid="{00000000-0005-0000-0000-00000D080000}"/>
    <cellStyle name="clsReportHeader 4" xfId="5083" xr:uid="{00000000-0005-0000-0000-00000E080000}"/>
    <cellStyle name="clsRowHeader" xfId="80" xr:uid="{00000000-0005-0000-0000-00000F080000}"/>
    <cellStyle name="clsRowHeader 2" xfId="1934" xr:uid="{00000000-0005-0000-0000-000010080000}"/>
    <cellStyle name="clsRowHeader 2 2" xfId="4996" xr:uid="{00000000-0005-0000-0000-000011080000}"/>
    <cellStyle name="clsRowHeader 2 2 2" xfId="5079" xr:uid="{00000000-0005-0000-0000-000012080000}"/>
    <cellStyle name="clsRowHeader 2 2 3" xfId="5211" xr:uid="{00000000-0005-0000-0000-000013080000}"/>
    <cellStyle name="clsRowHeader 2 3" xfId="5067" xr:uid="{00000000-0005-0000-0000-000014080000}"/>
    <cellStyle name="clsRowHeader 2 4" xfId="5133" xr:uid="{00000000-0005-0000-0000-000015080000}"/>
    <cellStyle name="clsRowHeader 3" xfId="5104" xr:uid="{00000000-0005-0000-0000-000016080000}"/>
    <cellStyle name="clsRowHeader 4" xfId="3867" xr:uid="{00000000-0005-0000-0000-000017080000}"/>
    <cellStyle name="clsRptComment" xfId="81" xr:uid="{00000000-0005-0000-0000-000018080000}"/>
    <cellStyle name="clsRptComment 2" xfId="1817" xr:uid="{00000000-0005-0000-0000-000019080000}"/>
    <cellStyle name="clsRptComment 2 2" xfId="4879" xr:uid="{00000000-0005-0000-0000-00001A080000}"/>
    <cellStyle name="clsRptComment 2 2 2" xfId="2208" xr:uid="{00000000-0005-0000-0000-00001B080000}"/>
    <cellStyle name="clsRptComment 2 2 3" xfId="5166" xr:uid="{00000000-0005-0000-0000-00001C080000}"/>
    <cellStyle name="clsRptComment 2 3" xfId="5192" xr:uid="{00000000-0005-0000-0000-00001D080000}"/>
    <cellStyle name="clsRptComment 2 4" xfId="5159" xr:uid="{00000000-0005-0000-0000-00001E080000}"/>
    <cellStyle name="clsRptComment 3" xfId="5138" xr:uid="{00000000-0005-0000-0000-00001F080000}"/>
    <cellStyle name="clsRptComment 4" xfId="5134" xr:uid="{00000000-0005-0000-0000-000020080000}"/>
    <cellStyle name="clsScale" xfId="82" xr:uid="{00000000-0005-0000-0000-000021080000}"/>
    <cellStyle name="clsScale 2" xfId="1955" xr:uid="{00000000-0005-0000-0000-000022080000}"/>
    <cellStyle name="clsScale 2 2" xfId="5016" xr:uid="{00000000-0005-0000-0000-000023080000}"/>
    <cellStyle name="clsScale 2 2 2" xfId="5095" xr:uid="{00000000-0005-0000-0000-000024080000}"/>
    <cellStyle name="clsScale 2 2 3" xfId="5226" xr:uid="{00000000-0005-0000-0000-000025080000}"/>
    <cellStyle name="clsScale 2 3" xfId="5203" xr:uid="{00000000-0005-0000-0000-000026080000}"/>
    <cellStyle name="clsScale 2 4" xfId="5124" xr:uid="{00000000-0005-0000-0000-000027080000}"/>
    <cellStyle name="clsScale 3" xfId="5188" xr:uid="{00000000-0005-0000-0000-000028080000}"/>
    <cellStyle name="clsScale 4" xfId="5117" xr:uid="{00000000-0005-0000-0000-000029080000}"/>
    <cellStyle name="clsSection" xfId="83" xr:uid="{00000000-0005-0000-0000-00002A080000}"/>
    <cellStyle name="clsSection 2" xfId="1939" xr:uid="{00000000-0005-0000-0000-00002B080000}"/>
    <cellStyle name="clsSection 2 2" xfId="5001" xr:uid="{00000000-0005-0000-0000-00002C080000}"/>
    <cellStyle name="clsSection 2 2 2" xfId="5196" xr:uid="{00000000-0005-0000-0000-00002D080000}"/>
    <cellStyle name="clsSection 2 2 3" xfId="5215" xr:uid="{00000000-0005-0000-0000-00002E080000}"/>
    <cellStyle name="clsSection 2 3" xfId="5052" xr:uid="{00000000-0005-0000-0000-00002F080000}"/>
    <cellStyle name="clsSection 2 4" xfId="5190" xr:uid="{00000000-0005-0000-0000-000030080000}"/>
    <cellStyle name="clsSection 3" xfId="5167" xr:uid="{00000000-0005-0000-0000-000031080000}"/>
    <cellStyle name="clsSection 4" xfId="5091" xr:uid="{00000000-0005-0000-0000-000032080000}"/>
    <cellStyle name="Comma" xfId="1" builtinId="3"/>
    <cellStyle name="Comma  - Style1" xfId="234" xr:uid="{00000000-0005-0000-0000-000034080000}"/>
    <cellStyle name="Comma  - Style1 2" xfId="235" xr:uid="{00000000-0005-0000-0000-000035080000}"/>
    <cellStyle name="Comma  - Style2" xfId="236" xr:uid="{00000000-0005-0000-0000-000036080000}"/>
    <cellStyle name="Comma  - Style2 2" xfId="237" xr:uid="{00000000-0005-0000-0000-000037080000}"/>
    <cellStyle name="Comma  - Style3" xfId="238" xr:uid="{00000000-0005-0000-0000-000038080000}"/>
    <cellStyle name="Comma  - Style3 2" xfId="239" xr:uid="{00000000-0005-0000-0000-000039080000}"/>
    <cellStyle name="Comma 10" xfId="240" xr:uid="{00000000-0005-0000-0000-00003A080000}"/>
    <cellStyle name="Comma 10 2" xfId="1214" xr:uid="{00000000-0005-0000-0000-00003B080000}"/>
    <cellStyle name="Comma 11" xfId="241" xr:uid="{00000000-0005-0000-0000-00003C080000}"/>
    <cellStyle name="Comma 12" xfId="242" xr:uid="{00000000-0005-0000-0000-00003D080000}"/>
    <cellStyle name="Comma 13" xfId="243" xr:uid="{00000000-0005-0000-0000-00003E080000}"/>
    <cellStyle name="Comma 14" xfId="244" xr:uid="{00000000-0005-0000-0000-00003F080000}"/>
    <cellStyle name="Comma 15" xfId="245" xr:uid="{00000000-0005-0000-0000-000040080000}"/>
    <cellStyle name="Comma 16" xfId="246" xr:uid="{00000000-0005-0000-0000-000041080000}"/>
    <cellStyle name="Comma 17" xfId="247" xr:uid="{00000000-0005-0000-0000-000042080000}"/>
    <cellStyle name="Comma 18" xfId="248" xr:uid="{00000000-0005-0000-0000-000043080000}"/>
    <cellStyle name="Comma 19" xfId="249" xr:uid="{00000000-0005-0000-0000-000044080000}"/>
    <cellStyle name="Comma 2" xfId="84" xr:uid="{00000000-0005-0000-0000-000045080000}"/>
    <cellStyle name="Comma 2 2" xfId="85" xr:uid="{00000000-0005-0000-0000-000046080000}"/>
    <cellStyle name="Comma 2 2 2" xfId="250" xr:uid="{00000000-0005-0000-0000-000047080000}"/>
    <cellStyle name="Comma 2 2 3" xfId="251" xr:uid="{00000000-0005-0000-0000-000048080000}"/>
    <cellStyle name="Comma 2 2 4" xfId="252" xr:uid="{00000000-0005-0000-0000-000049080000}"/>
    <cellStyle name="Comma 2 3" xfId="86" xr:uid="{00000000-0005-0000-0000-00004A080000}"/>
    <cellStyle name="Comma 2 3 2" xfId="253" xr:uid="{00000000-0005-0000-0000-00004B080000}"/>
    <cellStyle name="Comma 2 4" xfId="254" xr:uid="{00000000-0005-0000-0000-00004C080000}"/>
    <cellStyle name="Comma 2 4 2" xfId="5361" xr:uid="{1952BB68-31AC-4430-9AAB-DB1AFA207F90}"/>
    <cellStyle name="Comma 2 5" xfId="1457" xr:uid="{00000000-0005-0000-0000-00004D080000}"/>
    <cellStyle name="Comma 2 5 2" xfId="1694" xr:uid="{00000000-0005-0000-0000-00004E080000}"/>
    <cellStyle name="Comma 2 5 2 2" xfId="4757" xr:uid="{00000000-0005-0000-0000-00004F080000}"/>
    <cellStyle name="Comma 2 5 2 3" xfId="3143" xr:uid="{00000000-0005-0000-0000-000050080000}"/>
    <cellStyle name="Comma 2 5 2 4" xfId="2444" xr:uid="{00000000-0005-0000-0000-000051080000}"/>
    <cellStyle name="Comma 2 5 3" xfId="1942" xr:uid="{00000000-0005-0000-0000-000052080000}"/>
    <cellStyle name="Comma 2 5 3 2" xfId="5004" xr:uid="{00000000-0005-0000-0000-000053080000}"/>
    <cellStyle name="Comma 2 5 3 3" xfId="3375" xr:uid="{00000000-0005-0000-0000-000054080000}"/>
    <cellStyle name="Comma 2 5 3 4" xfId="2676" xr:uid="{00000000-0005-0000-0000-000055080000}"/>
    <cellStyle name="Comma 2 5 4" xfId="4526" xr:uid="{00000000-0005-0000-0000-000056080000}"/>
    <cellStyle name="Comma 2 5 5" xfId="2912" xr:uid="{00000000-0005-0000-0000-000057080000}"/>
    <cellStyle name="Comma 2 5 6" xfId="2212" xr:uid="{00000000-0005-0000-0000-000058080000}"/>
    <cellStyle name="Comma 20" xfId="255" xr:uid="{00000000-0005-0000-0000-000059080000}"/>
    <cellStyle name="Comma 21" xfId="256" xr:uid="{00000000-0005-0000-0000-00005A080000}"/>
    <cellStyle name="Comma 22" xfId="257" xr:uid="{00000000-0005-0000-0000-00005B080000}"/>
    <cellStyle name="Comma 23" xfId="258" xr:uid="{00000000-0005-0000-0000-00005C080000}"/>
    <cellStyle name="Comma 24" xfId="259" xr:uid="{00000000-0005-0000-0000-00005D080000}"/>
    <cellStyle name="Comma 25" xfId="260" xr:uid="{00000000-0005-0000-0000-00005E080000}"/>
    <cellStyle name="Comma 26" xfId="261" xr:uid="{00000000-0005-0000-0000-00005F080000}"/>
    <cellStyle name="Comma 27" xfId="262" xr:uid="{00000000-0005-0000-0000-000060080000}"/>
    <cellStyle name="Comma 28" xfId="263" xr:uid="{00000000-0005-0000-0000-000061080000}"/>
    <cellStyle name="Comma 29" xfId="264" xr:uid="{00000000-0005-0000-0000-000062080000}"/>
    <cellStyle name="Comma 3" xfId="87" xr:uid="{00000000-0005-0000-0000-000063080000}"/>
    <cellStyle name="Comma 3 2" xfId="265" xr:uid="{00000000-0005-0000-0000-000064080000}"/>
    <cellStyle name="Comma 3 2 2" xfId="266" xr:uid="{00000000-0005-0000-0000-000065080000}"/>
    <cellStyle name="Comma 3 2 2 2" xfId="640" xr:uid="{00000000-0005-0000-0000-000066080000}"/>
    <cellStyle name="Comma 3 2 2 2 2" xfId="1103" xr:uid="{00000000-0005-0000-0000-000067080000}"/>
    <cellStyle name="Comma 3 2 2 2 2 2" xfId="4182" xr:uid="{00000000-0005-0000-0000-000068080000}"/>
    <cellStyle name="Comma 3 2 2 2 3" xfId="1578" xr:uid="{00000000-0005-0000-0000-000069080000}"/>
    <cellStyle name="Comma 3 2 2 2 3 2" xfId="4644" xr:uid="{00000000-0005-0000-0000-00006A080000}"/>
    <cellStyle name="Comma 3 2 2 2 4" xfId="3727" xr:uid="{00000000-0005-0000-0000-00006B080000}"/>
    <cellStyle name="Comma 3 2 2 2 5" xfId="3030" xr:uid="{00000000-0005-0000-0000-00006C080000}"/>
    <cellStyle name="Comma 3 2 2 2 6" xfId="2331" xr:uid="{00000000-0005-0000-0000-00006D080000}"/>
    <cellStyle name="Comma 3 2 2 3" xfId="875" xr:uid="{00000000-0005-0000-0000-00006E080000}"/>
    <cellStyle name="Comma 3 2 2 3 2" xfId="1816" xr:uid="{00000000-0005-0000-0000-00006F080000}"/>
    <cellStyle name="Comma 3 2 2 3 2 2" xfId="4878" xr:uid="{00000000-0005-0000-0000-000070080000}"/>
    <cellStyle name="Comma 3 2 2 3 3" xfId="3955" xr:uid="{00000000-0005-0000-0000-000071080000}"/>
    <cellStyle name="Comma 3 2 2 3 4" xfId="3262" xr:uid="{00000000-0005-0000-0000-000072080000}"/>
    <cellStyle name="Comma 3 2 2 3 5" xfId="2562" xr:uid="{00000000-0005-0000-0000-000073080000}"/>
    <cellStyle name="Comma 3 2 2 4" xfId="1334" xr:uid="{00000000-0005-0000-0000-000074080000}"/>
    <cellStyle name="Comma 3 2 2 4 2" xfId="4410" xr:uid="{00000000-0005-0000-0000-000075080000}"/>
    <cellStyle name="Comma 3 2 2 5" xfId="3497" xr:uid="{00000000-0005-0000-0000-000076080000}"/>
    <cellStyle name="Comma 3 2 2 6" xfId="2796" xr:uid="{00000000-0005-0000-0000-000077080000}"/>
    <cellStyle name="Comma 3 2 2 7" xfId="2095" xr:uid="{00000000-0005-0000-0000-000078080000}"/>
    <cellStyle name="Comma 3 2 3" xfId="639" xr:uid="{00000000-0005-0000-0000-000079080000}"/>
    <cellStyle name="Comma 3 2 3 2" xfId="1102" xr:uid="{00000000-0005-0000-0000-00007A080000}"/>
    <cellStyle name="Comma 3 2 3 2 2" xfId="4181" xr:uid="{00000000-0005-0000-0000-00007B080000}"/>
    <cellStyle name="Comma 3 2 3 3" xfId="1577" xr:uid="{00000000-0005-0000-0000-00007C080000}"/>
    <cellStyle name="Comma 3 2 3 3 2" xfId="4643" xr:uid="{00000000-0005-0000-0000-00007D080000}"/>
    <cellStyle name="Comma 3 2 3 4" xfId="3726" xr:uid="{00000000-0005-0000-0000-00007E080000}"/>
    <cellStyle name="Comma 3 2 3 5" xfId="3029" xr:uid="{00000000-0005-0000-0000-00007F080000}"/>
    <cellStyle name="Comma 3 2 3 6" xfId="2330" xr:uid="{00000000-0005-0000-0000-000080080000}"/>
    <cellStyle name="Comma 3 2 4" xfId="874" xr:uid="{00000000-0005-0000-0000-000081080000}"/>
    <cellStyle name="Comma 3 2 4 2" xfId="1815" xr:uid="{00000000-0005-0000-0000-000082080000}"/>
    <cellStyle name="Comma 3 2 4 2 2" xfId="4877" xr:uid="{00000000-0005-0000-0000-000083080000}"/>
    <cellStyle name="Comma 3 2 4 3" xfId="3954" xr:uid="{00000000-0005-0000-0000-000084080000}"/>
    <cellStyle name="Comma 3 2 4 4" xfId="3261" xr:uid="{00000000-0005-0000-0000-000085080000}"/>
    <cellStyle name="Comma 3 2 4 5" xfId="2561" xr:uid="{00000000-0005-0000-0000-000086080000}"/>
    <cellStyle name="Comma 3 2 5" xfId="1333" xr:uid="{00000000-0005-0000-0000-000087080000}"/>
    <cellStyle name="Comma 3 2 5 2" xfId="4409" xr:uid="{00000000-0005-0000-0000-000088080000}"/>
    <cellStyle name="Comma 3 2 6" xfId="3496" xr:uid="{00000000-0005-0000-0000-000089080000}"/>
    <cellStyle name="Comma 3 2 7" xfId="2795" xr:uid="{00000000-0005-0000-0000-00008A080000}"/>
    <cellStyle name="Comma 3 2 8" xfId="2094" xr:uid="{00000000-0005-0000-0000-00008B080000}"/>
    <cellStyle name="Comma 3 3" xfId="267" xr:uid="{00000000-0005-0000-0000-00008C080000}"/>
    <cellStyle name="Comma 3 4" xfId="1453" xr:uid="{00000000-0005-0000-0000-00008D080000}"/>
    <cellStyle name="Comma 3 5" xfId="5290" xr:uid="{3C56B114-02D8-4AD7-8099-6EB40EA042F5}"/>
    <cellStyle name="Comma 30" xfId="268" xr:uid="{00000000-0005-0000-0000-00008E080000}"/>
    <cellStyle name="Comma 31" xfId="269" xr:uid="{00000000-0005-0000-0000-00008F080000}"/>
    <cellStyle name="Comma 32" xfId="270" xr:uid="{00000000-0005-0000-0000-000090080000}"/>
    <cellStyle name="Comma 32 2" xfId="641" xr:uid="{00000000-0005-0000-0000-000091080000}"/>
    <cellStyle name="Comma 32 2 2" xfId="1104" xr:uid="{00000000-0005-0000-0000-000092080000}"/>
    <cellStyle name="Comma 32 2 2 2" xfId="4183" xr:uid="{00000000-0005-0000-0000-000093080000}"/>
    <cellStyle name="Comma 32 2 3" xfId="1579" xr:uid="{00000000-0005-0000-0000-000094080000}"/>
    <cellStyle name="Comma 32 2 3 2" xfId="4645" xr:uid="{00000000-0005-0000-0000-000095080000}"/>
    <cellStyle name="Comma 32 2 4" xfId="3728" xr:uid="{00000000-0005-0000-0000-000096080000}"/>
    <cellStyle name="Comma 32 2 5" xfId="3031" xr:uid="{00000000-0005-0000-0000-000097080000}"/>
    <cellStyle name="Comma 32 2 6" xfId="2332" xr:uid="{00000000-0005-0000-0000-000098080000}"/>
    <cellStyle name="Comma 32 3" xfId="876" xr:uid="{00000000-0005-0000-0000-000099080000}"/>
    <cellStyle name="Comma 32 3 2" xfId="1819" xr:uid="{00000000-0005-0000-0000-00009A080000}"/>
    <cellStyle name="Comma 32 3 2 2" xfId="4881" xr:uid="{00000000-0005-0000-0000-00009B080000}"/>
    <cellStyle name="Comma 32 3 3" xfId="3956" xr:uid="{00000000-0005-0000-0000-00009C080000}"/>
    <cellStyle name="Comma 32 3 4" xfId="3263" xr:uid="{00000000-0005-0000-0000-00009D080000}"/>
    <cellStyle name="Comma 32 3 5" xfId="2563" xr:uid="{00000000-0005-0000-0000-00009E080000}"/>
    <cellStyle name="Comma 32 4" xfId="1335" xr:uid="{00000000-0005-0000-0000-00009F080000}"/>
    <cellStyle name="Comma 32 4 2" xfId="4411" xr:uid="{00000000-0005-0000-0000-0000A0080000}"/>
    <cellStyle name="Comma 32 5" xfId="3498" xr:uid="{00000000-0005-0000-0000-0000A1080000}"/>
    <cellStyle name="Comma 32 6" xfId="2797" xr:uid="{00000000-0005-0000-0000-0000A2080000}"/>
    <cellStyle name="Comma 32 7" xfId="2096" xr:uid="{00000000-0005-0000-0000-0000A3080000}"/>
    <cellStyle name="Comma 33" xfId="1448" xr:uid="{00000000-0005-0000-0000-0000A4080000}"/>
    <cellStyle name="Comma 34" xfId="753" xr:uid="{00000000-0005-0000-0000-0000A5080000}"/>
    <cellStyle name="Comma 35" xfId="1959" xr:uid="{00000000-0005-0000-0000-0000A6080000}"/>
    <cellStyle name="Comma 35 2" xfId="5020" xr:uid="{00000000-0005-0000-0000-0000A7080000}"/>
    <cellStyle name="Comma 36" xfId="1961" xr:uid="{00000000-0005-0000-0000-0000A8080000}"/>
    <cellStyle name="Comma 36 2" xfId="5028" xr:uid="{00000000-0005-0000-0000-0000A9080000}"/>
    <cellStyle name="Comma 37" xfId="1963" xr:uid="{00000000-0005-0000-0000-0000AA080000}"/>
    <cellStyle name="Comma 37 2" xfId="5030" xr:uid="{00000000-0005-0000-0000-0000AB080000}"/>
    <cellStyle name="Comma 38" xfId="1972" xr:uid="{00000000-0005-0000-0000-0000AC080000}"/>
    <cellStyle name="Comma 38 2" xfId="5032" xr:uid="{00000000-0005-0000-0000-0000AD080000}"/>
    <cellStyle name="Comma 39" xfId="5035" xr:uid="{00000000-0005-0000-0000-0000AE080000}"/>
    <cellStyle name="Comma 4" xfId="88" xr:uid="{00000000-0005-0000-0000-0000AF080000}"/>
    <cellStyle name="Comma 4 2" xfId="271" xr:uid="{00000000-0005-0000-0000-0000B0080000}"/>
    <cellStyle name="Comma 4 2 2" xfId="272" xr:uid="{00000000-0005-0000-0000-0000B1080000}"/>
    <cellStyle name="Comma 4 2 2 2" xfId="273" xr:uid="{00000000-0005-0000-0000-0000B2080000}"/>
    <cellStyle name="Comma 4 2 2 2 2" xfId="643" xr:uid="{00000000-0005-0000-0000-0000B3080000}"/>
    <cellStyle name="Comma 4 2 2 2 2 2" xfId="1106" xr:uid="{00000000-0005-0000-0000-0000B4080000}"/>
    <cellStyle name="Comma 4 2 2 2 2 2 2" xfId="4185" xr:uid="{00000000-0005-0000-0000-0000B5080000}"/>
    <cellStyle name="Comma 4 2 2 2 2 3" xfId="1581" xr:uid="{00000000-0005-0000-0000-0000B6080000}"/>
    <cellStyle name="Comma 4 2 2 2 2 3 2" xfId="4647" xr:uid="{00000000-0005-0000-0000-0000B7080000}"/>
    <cellStyle name="Comma 4 2 2 2 2 4" xfId="3730" xr:uid="{00000000-0005-0000-0000-0000B8080000}"/>
    <cellStyle name="Comma 4 2 2 2 2 5" xfId="3033" xr:uid="{00000000-0005-0000-0000-0000B9080000}"/>
    <cellStyle name="Comma 4 2 2 2 2 6" xfId="2334" xr:uid="{00000000-0005-0000-0000-0000BA080000}"/>
    <cellStyle name="Comma 4 2 2 2 3" xfId="878" xr:uid="{00000000-0005-0000-0000-0000BB080000}"/>
    <cellStyle name="Comma 4 2 2 2 3 2" xfId="1822" xr:uid="{00000000-0005-0000-0000-0000BC080000}"/>
    <cellStyle name="Comma 4 2 2 2 3 2 2" xfId="4884" xr:uid="{00000000-0005-0000-0000-0000BD080000}"/>
    <cellStyle name="Comma 4 2 2 2 3 3" xfId="3958" xr:uid="{00000000-0005-0000-0000-0000BE080000}"/>
    <cellStyle name="Comma 4 2 2 2 3 4" xfId="3265" xr:uid="{00000000-0005-0000-0000-0000BF080000}"/>
    <cellStyle name="Comma 4 2 2 2 3 5" xfId="2565" xr:uid="{00000000-0005-0000-0000-0000C0080000}"/>
    <cellStyle name="Comma 4 2 2 2 4" xfId="1337" xr:uid="{00000000-0005-0000-0000-0000C1080000}"/>
    <cellStyle name="Comma 4 2 2 2 4 2" xfId="4413" xr:uid="{00000000-0005-0000-0000-0000C2080000}"/>
    <cellStyle name="Comma 4 2 2 2 5" xfId="3500" xr:uid="{00000000-0005-0000-0000-0000C3080000}"/>
    <cellStyle name="Comma 4 2 2 2 6" xfId="2799" xr:uid="{00000000-0005-0000-0000-0000C4080000}"/>
    <cellStyle name="Comma 4 2 2 2 7" xfId="2098" xr:uid="{00000000-0005-0000-0000-0000C5080000}"/>
    <cellStyle name="Comma 4 2 2 3" xfId="642" xr:uid="{00000000-0005-0000-0000-0000C6080000}"/>
    <cellStyle name="Comma 4 2 2 3 2" xfId="1105" xr:uid="{00000000-0005-0000-0000-0000C7080000}"/>
    <cellStyle name="Comma 4 2 2 3 2 2" xfId="4184" xr:uid="{00000000-0005-0000-0000-0000C8080000}"/>
    <cellStyle name="Comma 4 2 2 3 3" xfId="1580" xr:uid="{00000000-0005-0000-0000-0000C9080000}"/>
    <cellStyle name="Comma 4 2 2 3 3 2" xfId="4646" xr:uid="{00000000-0005-0000-0000-0000CA080000}"/>
    <cellStyle name="Comma 4 2 2 3 4" xfId="3729" xr:uid="{00000000-0005-0000-0000-0000CB080000}"/>
    <cellStyle name="Comma 4 2 2 3 5" xfId="3032" xr:uid="{00000000-0005-0000-0000-0000CC080000}"/>
    <cellStyle name="Comma 4 2 2 3 6" xfId="2333" xr:uid="{00000000-0005-0000-0000-0000CD080000}"/>
    <cellStyle name="Comma 4 2 2 4" xfId="877" xr:uid="{00000000-0005-0000-0000-0000CE080000}"/>
    <cellStyle name="Comma 4 2 2 4 2" xfId="1821" xr:uid="{00000000-0005-0000-0000-0000CF080000}"/>
    <cellStyle name="Comma 4 2 2 4 2 2" xfId="4883" xr:uid="{00000000-0005-0000-0000-0000D0080000}"/>
    <cellStyle name="Comma 4 2 2 4 3" xfId="3957" xr:uid="{00000000-0005-0000-0000-0000D1080000}"/>
    <cellStyle name="Comma 4 2 2 4 4" xfId="3264" xr:uid="{00000000-0005-0000-0000-0000D2080000}"/>
    <cellStyle name="Comma 4 2 2 4 5" xfId="2564" xr:uid="{00000000-0005-0000-0000-0000D3080000}"/>
    <cellStyle name="Comma 4 2 2 5" xfId="1336" xr:uid="{00000000-0005-0000-0000-0000D4080000}"/>
    <cellStyle name="Comma 4 2 2 5 2" xfId="4412" xr:uid="{00000000-0005-0000-0000-0000D5080000}"/>
    <cellStyle name="Comma 4 2 2 6" xfId="3499" xr:uid="{00000000-0005-0000-0000-0000D6080000}"/>
    <cellStyle name="Comma 4 2 2 7" xfId="2798" xr:uid="{00000000-0005-0000-0000-0000D7080000}"/>
    <cellStyle name="Comma 4 2 2 8" xfId="2097" xr:uid="{00000000-0005-0000-0000-0000D8080000}"/>
    <cellStyle name="Comma 4 3" xfId="274" xr:uid="{00000000-0005-0000-0000-0000D9080000}"/>
    <cellStyle name="Comma 40" xfId="5230" xr:uid="{7657A265-2F2B-4C43-979E-2B45A3E70B07}"/>
    <cellStyle name="Comma 41" xfId="5261" xr:uid="{00000000-0005-0000-0000-0000DC140000}"/>
    <cellStyle name="Comma 5" xfId="89" xr:uid="{00000000-0005-0000-0000-0000DA080000}"/>
    <cellStyle name="Comma 5 2" xfId="90" xr:uid="{00000000-0005-0000-0000-0000DB080000}"/>
    <cellStyle name="Comma 5 2 2" xfId="275" xr:uid="{00000000-0005-0000-0000-0000DC080000}"/>
    <cellStyle name="Comma 5 2 2 2" xfId="644" xr:uid="{00000000-0005-0000-0000-0000DD080000}"/>
    <cellStyle name="Comma 5 2 2 2 2" xfId="1107" xr:uid="{00000000-0005-0000-0000-0000DE080000}"/>
    <cellStyle name="Comma 5 2 2 2 2 2" xfId="4186" xr:uid="{00000000-0005-0000-0000-0000DF080000}"/>
    <cellStyle name="Comma 5 2 2 2 3" xfId="1582" xr:uid="{00000000-0005-0000-0000-0000E0080000}"/>
    <cellStyle name="Comma 5 2 2 2 3 2" xfId="4648" xr:uid="{00000000-0005-0000-0000-0000E1080000}"/>
    <cellStyle name="Comma 5 2 2 2 4" xfId="3731" xr:uid="{00000000-0005-0000-0000-0000E2080000}"/>
    <cellStyle name="Comma 5 2 2 2 5" xfId="3034" xr:uid="{00000000-0005-0000-0000-0000E3080000}"/>
    <cellStyle name="Comma 5 2 2 2 6" xfId="2335" xr:uid="{00000000-0005-0000-0000-0000E4080000}"/>
    <cellStyle name="Comma 5 2 2 3" xfId="879" xr:uid="{00000000-0005-0000-0000-0000E5080000}"/>
    <cellStyle name="Comma 5 2 2 3 2" xfId="1824" xr:uid="{00000000-0005-0000-0000-0000E6080000}"/>
    <cellStyle name="Comma 5 2 2 3 2 2" xfId="4886" xr:uid="{00000000-0005-0000-0000-0000E7080000}"/>
    <cellStyle name="Comma 5 2 2 3 3" xfId="3959" xr:uid="{00000000-0005-0000-0000-0000E8080000}"/>
    <cellStyle name="Comma 5 2 2 3 4" xfId="3266" xr:uid="{00000000-0005-0000-0000-0000E9080000}"/>
    <cellStyle name="Comma 5 2 2 3 5" xfId="2567" xr:uid="{00000000-0005-0000-0000-0000EA080000}"/>
    <cellStyle name="Comma 5 2 2 4" xfId="1338" xr:uid="{00000000-0005-0000-0000-0000EB080000}"/>
    <cellStyle name="Comma 5 2 2 4 2" xfId="4414" xr:uid="{00000000-0005-0000-0000-0000EC080000}"/>
    <cellStyle name="Comma 5 2 2 5" xfId="3501" xr:uid="{00000000-0005-0000-0000-0000ED080000}"/>
    <cellStyle name="Comma 5 2 2 6" xfId="2800" xr:uid="{00000000-0005-0000-0000-0000EE080000}"/>
    <cellStyle name="Comma 5 2 2 7" xfId="2099" xr:uid="{00000000-0005-0000-0000-0000EF080000}"/>
    <cellStyle name="Comma 5 2 3" xfId="547" xr:uid="{00000000-0005-0000-0000-0000F0080000}"/>
    <cellStyle name="Comma 5 2 3 2" xfId="1010" xr:uid="{00000000-0005-0000-0000-0000F1080000}"/>
    <cellStyle name="Comma 5 2 3 2 2" xfId="4089" xr:uid="{00000000-0005-0000-0000-0000F2080000}"/>
    <cellStyle name="Comma 5 2 3 3" xfId="1485" xr:uid="{00000000-0005-0000-0000-0000F3080000}"/>
    <cellStyle name="Comma 5 2 3 3 2" xfId="4551" xr:uid="{00000000-0005-0000-0000-0000F4080000}"/>
    <cellStyle name="Comma 5 2 3 4" xfId="3634" xr:uid="{00000000-0005-0000-0000-0000F5080000}"/>
    <cellStyle name="Comma 5 2 3 5" xfId="2937" xr:uid="{00000000-0005-0000-0000-0000F6080000}"/>
    <cellStyle name="Comma 5 2 3 6" xfId="2238" xr:uid="{00000000-0005-0000-0000-0000F7080000}"/>
    <cellStyle name="Comma 5 2 4" xfId="779" xr:uid="{00000000-0005-0000-0000-0000F8080000}"/>
    <cellStyle name="Comma 5 2 4 2" xfId="1722" xr:uid="{00000000-0005-0000-0000-0000F9080000}"/>
    <cellStyle name="Comma 5 2 4 2 2" xfId="4784" xr:uid="{00000000-0005-0000-0000-0000FA080000}"/>
    <cellStyle name="Comma 5 2 4 3" xfId="3861" xr:uid="{00000000-0005-0000-0000-0000FB080000}"/>
    <cellStyle name="Comma 5 2 4 4" xfId="3168" xr:uid="{00000000-0005-0000-0000-0000FC080000}"/>
    <cellStyle name="Comma 5 2 4 5" xfId="2469" xr:uid="{00000000-0005-0000-0000-0000FD080000}"/>
    <cellStyle name="Comma 5 2 5" xfId="1240" xr:uid="{00000000-0005-0000-0000-0000FE080000}"/>
    <cellStyle name="Comma 5 2 5 2" xfId="4316" xr:uid="{00000000-0005-0000-0000-0000FF080000}"/>
    <cellStyle name="Comma 5 2 6" xfId="3403" xr:uid="{00000000-0005-0000-0000-000000090000}"/>
    <cellStyle name="Comma 5 2 7" xfId="2702" xr:uid="{00000000-0005-0000-0000-000001090000}"/>
    <cellStyle name="Comma 5 2 8" xfId="1999" xr:uid="{00000000-0005-0000-0000-000002090000}"/>
    <cellStyle name="Comma 5 3" xfId="276" xr:uid="{00000000-0005-0000-0000-000003090000}"/>
    <cellStyle name="Comma 5 3 2" xfId="277" xr:uid="{00000000-0005-0000-0000-000004090000}"/>
    <cellStyle name="Comma 5 4" xfId="278" xr:uid="{00000000-0005-0000-0000-000005090000}"/>
    <cellStyle name="Comma 5 4 2" xfId="279" xr:uid="{00000000-0005-0000-0000-000006090000}"/>
    <cellStyle name="Comma 5 4 2 2" xfId="646" xr:uid="{00000000-0005-0000-0000-000007090000}"/>
    <cellStyle name="Comma 5 4 2 2 2" xfId="1109" xr:uid="{00000000-0005-0000-0000-000008090000}"/>
    <cellStyle name="Comma 5 4 2 2 2 2" xfId="4188" xr:uid="{00000000-0005-0000-0000-000009090000}"/>
    <cellStyle name="Comma 5 4 2 2 3" xfId="1584" xr:uid="{00000000-0005-0000-0000-00000A090000}"/>
    <cellStyle name="Comma 5 4 2 2 3 2" xfId="4650" xr:uid="{00000000-0005-0000-0000-00000B090000}"/>
    <cellStyle name="Comma 5 4 2 2 4" xfId="3733" xr:uid="{00000000-0005-0000-0000-00000C090000}"/>
    <cellStyle name="Comma 5 4 2 2 5" xfId="3036" xr:uid="{00000000-0005-0000-0000-00000D090000}"/>
    <cellStyle name="Comma 5 4 2 2 6" xfId="2337" xr:uid="{00000000-0005-0000-0000-00000E090000}"/>
    <cellStyle name="Comma 5 4 2 3" xfId="881" xr:uid="{00000000-0005-0000-0000-00000F090000}"/>
    <cellStyle name="Comma 5 4 2 3 2" xfId="1828" xr:uid="{00000000-0005-0000-0000-000010090000}"/>
    <cellStyle name="Comma 5 4 2 3 2 2" xfId="4890" xr:uid="{00000000-0005-0000-0000-000011090000}"/>
    <cellStyle name="Comma 5 4 2 3 3" xfId="3961" xr:uid="{00000000-0005-0000-0000-000012090000}"/>
    <cellStyle name="Comma 5 4 2 3 4" xfId="3268" xr:uid="{00000000-0005-0000-0000-000013090000}"/>
    <cellStyle name="Comma 5 4 2 3 5" xfId="2569" xr:uid="{00000000-0005-0000-0000-000014090000}"/>
    <cellStyle name="Comma 5 4 2 4" xfId="1340" xr:uid="{00000000-0005-0000-0000-000015090000}"/>
    <cellStyle name="Comma 5 4 2 4 2" xfId="4416" xr:uid="{00000000-0005-0000-0000-000016090000}"/>
    <cellStyle name="Comma 5 4 2 5" xfId="3503" xr:uid="{00000000-0005-0000-0000-000017090000}"/>
    <cellStyle name="Comma 5 4 2 6" xfId="2802" xr:uid="{00000000-0005-0000-0000-000018090000}"/>
    <cellStyle name="Comma 5 4 2 7" xfId="2101" xr:uid="{00000000-0005-0000-0000-000019090000}"/>
    <cellStyle name="Comma 5 4 3" xfId="645" xr:uid="{00000000-0005-0000-0000-00001A090000}"/>
    <cellStyle name="Comma 5 4 3 2" xfId="1108" xr:uid="{00000000-0005-0000-0000-00001B090000}"/>
    <cellStyle name="Comma 5 4 3 2 2" xfId="4187" xr:uid="{00000000-0005-0000-0000-00001C090000}"/>
    <cellStyle name="Comma 5 4 3 3" xfId="1583" xr:uid="{00000000-0005-0000-0000-00001D090000}"/>
    <cellStyle name="Comma 5 4 3 3 2" xfId="4649" xr:uid="{00000000-0005-0000-0000-00001E090000}"/>
    <cellStyle name="Comma 5 4 3 4" xfId="3732" xr:uid="{00000000-0005-0000-0000-00001F090000}"/>
    <cellStyle name="Comma 5 4 3 5" xfId="3035" xr:uid="{00000000-0005-0000-0000-000020090000}"/>
    <cellStyle name="Comma 5 4 3 6" xfId="2336" xr:uid="{00000000-0005-0000-0000-000021090000}"/>
    <cellStyle name="Comma 5 4 4" xfId="880" xr:uid="{00000000-0005-0000-0000-000022090000}"/>
    <cellStyle name="Comma 5 4 4 2" xfId="1827" xr:uid="{00000000-0005-0000-0000-000023090000}"/>
    <cellStyle name="Comma 5 4 4 2 2" xfId="4889" xr:uid="{00000000-0005-0000-0000-000024090000}"/>
    <cellStyle name="Comma 5 4 4 3" xfId="3960" xr:uid="{00000000-0005-0000-0000-000025090000}"/>
    <cellStyle name="Comma 5 4 4 4" xfId="3267" xr:uid="{00000000-0005-0000-0000-000026090000}"/>
    <cellStyle name="Comma 5 4 4 5" xfId="2568" xr:uid="{00000000-0005-0000-0000-000027090000}"/>
    <cellStyle name="Comma 5 4 5" xfId="1339" xr:uid="{00000000-0005-0000-0000-000028090000}"/>
    <cellStyle name="Comma 5 4 5 2" xfId="4415" xr:uid="{00000000-0005-0000-0000-000029090000}"/>
    <cellStyle name="Comma 5 4 6" xfId="3502" xr:uid="{00000000-0005-0000-0000-00002A090000}"/>
    <cellStyle name="Comma 5 4 7" xfId="2801" xr:uid="{00000000-0005-0000-0000-00002B090000}"/>
    <cellStyle name="Comma 5 4 8" xfId="2100" xr:uid="{00000000-0005-0000-0000-00002C090000}"/>
    <cellStyle name="Comma 6" xfId="280" xr:uid="{00000000-0005-0000-0000-00002D090000}"/>
    <cellStyle name="Comma 6 2" xfId="281" xr:uid="{00000000-0005-0000-0000-00002E090000}"/>
    <cellStyle name="Comma 6 2 2" xfId="282" xr:uid="{00000000-0005-0000-0000-00002F090000}"/>
    <cellStyle name="Comma 6 2 2 2" xfId="649" xr:uid="{00000000-0005-0000-0000-000030090000}"/>
    <cellStyle name="Comma 6 2 2 2 2" xfId="1112" xr:uid="{00000000-0005-0000-0000-000031090000}"/>
    <cellStyle name="Comma 6 2 2 2 2 2" xfId="4191" xr:uid="{00000000-0005-0000-0000-000032090000}"/>
    <cellStyle name="Comma 6 2 2 2 3" xfId="1587" xr:uid="{00000000-0005-0000-0000-000033090000}"/>
    <cellStyle name="Comma 6 2 2 2 3 2" xfId="4653" xr:uid="{00000000-0005-0000-0000-000034090000}"/>
    <cellStyle name="Comma 6 2 2 2 4" xfId="3736" xr:uid="{00000000-0005-0000-0000-000035090000}"/>
    <cellStyle name="Comma 6 2 2 2 5" xfId="3039" xr:uid="{00000000-0005-0000-0000-000036090000}"/>
    <cellStyle name="Comma 6 2 2 2 6" xfId="2340" xr:uid="{00000000-0005-0000-0000-000037090000}"/>
    <cellStyle name="Comma 6 2 2 3" xfId="884" xr:uid="{00000000-0005-0000-0000-000038090000}"/>
    <cellStyle name="Comma 6 2 2 3 2" xfId="1831" xr:uid="{00000000-0005-0000-0000-000039090000}"/>
    <cellStyle name="Comma 6 2 2 3 2 2" xfId="4893" xr:uid="{00000000-0005-0000-0000-00003A090000}"/>
    <cellStyle name="Comma 6 2 2 3 3" xfId="3964" xr:uid="{00000000-0005-0000-0000-00003B090000}"/>
    <cellStyle name="Comma 6 2 2 3 4" xfId="3271" xr:uid="{00000000-0005-0000-0000-00003C090000}"/>
    <cellStyle name="Comma 6 2 2 3 5" xfId="2572" xr:uid="{00000000-0005-0000-0000-00003D090000}"/>
    <cellStyle name="Comma 6 2 2 4" xfId="1343" xr:uid="{00000000-0005-0000-0000-00003E090000}"/>
    <cellStyle name="Comma 6 2 2 4 2" xfId="4419" xr:uid="{00000000-0005-0000-0000-00003F090000}"/>
    <cellStyle name="Comma 6 2 2 5" xfId="3506" xr:uid="{00000000-0005-0000-0000-000040090000}"/>
    <cellStyle name="Comma 6 2 2 6" xfId="2805" xr:uid="{00000000-0005-0000-0000-000041090000}"/>
    <cellStyle name="Comma 6 2 2 7" xfId="2104" xr:uid="{00000000-0005-0000-0000-000042090000}"/>
    <cellStyle name="Comma 6 2 3" xfId="648" xr:uid="{00000000-0005-0000-0000-000043090000}"/>
    <cellStyle name="Comma 6 2 3 2" xfId="1111" xr:uid="{00000000-0005-0000-0000-000044090000}"/>
    <cellStyle name="Comma 6 2 3 2 2" xfId="4190" xr:uid="{00000000-0005-0000-0000-000045090000}"/>
    <cellStyle name="Comma 6 2 3 3" xfId="1586" xr:uid="{00000000-0005-0000-0000-000046090000}"/>
    <cellStyle name="Comma 6 2 3 3 2" xfId="4652" xr:uid="{00000000-0005-0000-0000-000047090000}"/>
    <cellStyle name="Comma 6 2 3 4" xfId="3735" xr:uid="{00000000-0005-0000-0000-000048090000}"/>
    <cellStyle name="Comma 6 2 3 5" xfId="3038" xr:uid="{00000000-0005-0000-0000-000049090000}"/>
    <cellStyle name="Comma 6 2 3 6" xfId="2339" xr:uid="{00000000-0005-0000-0000-00004A090000}"/>
    <cellStyle name="Comma 6 2 4" xfId="883" xr:uid="{00000000-0005-0000-0000-00004B090000}"/>
    <cellStyle name="Comma 6 2 4 2" xfId="1830" xr:uid="{00000000-0005-0000-0000-00004C090000}"/>
    <cellStyle name="Comma 6 2 4 2 2" xfId="4892" xr:uid="{00000000-0005-0000-0000-00004D090000}"/>
    <cellStyle name="Comma 6 2 4 3" xfId="3963" xr:uid="{00000000-0005-0000-0000-00004E090000}"/>
    <cellStyle name="Comma 6 2 4 4" xfId="3270" xr:uid="{00000000-0005-0000-0000-00004F090000}"/>
    <cellStyle name="Comma 6 2 4 5" xfId="2571" xr:uid="{00000000-0005-0000-0000-000050090000}"/>
    <cellStyle name="Comma 6 2 5" xfId="1342" xr:uid="{00000000-0005-0000-0000-000051090000}"/>
    <cellStyle name="Comma 6 2 5 2" xfId="4418" xr:uid="{00000000-0005-0000-0000-000052090000}"/>
    <cellStyle name="Comma 6 2 6" xfId="1969" xr:uid="{00000000-0005-0000-0000-000053090000}"/>
    <cellStyle name="Comma 6 2 6 2" xfId="3505" xr:uid="{00000000-0005-0000-0000-000054090000}"/>
    <cellStyle name="Comma 6 2 7" xfId="2804" xr:uid="{00000000-0005-0000-0000-000055090000}"/>
    <cellStyle name="Comma 6 2 8" xfId="5027" xr:uid="{00000000-0005-0000-0000-000056090000}"/>
    <cellStyle name="Comma 6 2 9" xfId="2103" xr:uid="{00000000-0005-0000-0000-000057090000}"/>
    <cellStyle name="Comma 6 3" xfId="283" xr:uid="{00000000-0005-0000-0000-000058090000}"/>
    <cellStyle name="Comma 6 3 2" xfId="650" xr:uid="{00000000-0005-0000-0000-000059090000}"/>
    <cellStyle name="Comma 6 3 2 2" xfId="1113" xr:uid="{00000000-0005-0000-0000-00005A090000}"/>
    <cellStyle name="Comma 6 3 2 2 2" xfId="4192" xr:uid="{00000000-0005-0000-0000-00005B090000}"/>
    <cellStyle name="Comma 6 3 2 3" xfId="1588" xr:uid="{00000000-0005-0000-0000-00005C090000}"/>
    <cellStyle name="Comma 6 3 2 3 2" xfId="4654" xr:uid="{00000000-0005-0000-0000-00005D090000}"/>
    <cellStyle name="Comma 6 3 2 4" xfId="3737" xr:uid="{00000000-0005-0000-0000-00005E090000}"/>
    <cellStyle name="Comma 6 3 2 5" xfId="3040" xr:uid="{00000000-0005-0000-0000-00005F090000}"/>
    <cellStyle name="Comma 6 3 2 6" xfId="2341" xr:uid="{00000000-0005-0000-0000-000060090000}"/>
    <cellStyle name="Comma 6 3 3" xfId="885" xr:uid="{00000000-0005-0000-0000-000061090000}"/>
    <cellStyle name="Comma 6 3 3 2" xfId="1832" xr:uid="{00000000-0005-0000-0000-000062090000}"/>
    <cellStyle name="Comma 6 3 3 2 2" xfId="4894" xr:uid="{00000000-0005-0000-0000-000063090000}"/>
    <cellStyle name="Comma 6 3 3 3" xfId="3965" xr:uid="{00000000-0005-0000-0000-000064090000}"/>
    <cellStyle name="Comma 6 3 3 4" xfId="3272" xr:uid="{00000000-0005-0000-0000-000065090000}"/>
    <cellStyle name="Comma 6 3 3 5" xfId="2573" xr:uid="{00000000-0005-0000-0000-000066090000}"/>
    <cellStyle name="Comma 6 3 4" xfId="1344" xr:uid="{00000000-0005-0000-0000-000067090000}"/>
    <cellStyle name="Comma 6 3 4 2" xfId="4420" xr:uid="{00000000-0005-0000-0000-000068090000}"/>
    <cellStyle name="Comma 6 3 5" xfId="3507" xr:uid="{00000000-0005-0000-0000-000069090000}"/>
    <cellStyle name="Comma 6 3 6" xfId="2806" xr:uid="{00000000-0005-0000-0000-00006A090000}"/>
    <cellStyle name="Comma 6 3 7" xfId="2105" xr:uid="{00000000-0005-0000-0000-00006B090000}"/>
    <cellStyle name="Comma 6 4" xfId="647" xr:uid="{00000000-0005-0000-0000-00006C090000}"/>
    <cellStyle name="Comma 6 4 2" xfId="1110" xr:uid="{00000000-0005-0000-0000-00006D090000}"/>
    <cellStyle name="Comma 6 4 2 2" xfId="4189" xr:uid="{00000000-0005-0000-0000-00006E090000}"/>
    <cellStyle name="Comma 6 4 3" xfId="1585" xr:uid="{00000000-0005-0000-0000-00006F090000}"/>
    <cellStyle name="Comma 6 4 3 2" xfId="4651" xr:uid="{00000000-0005-0000-0000-000070090000}"/>
    <cellStyle name="Comma 6 4 4" xfId="3734" xr:uid="{00000000-0005-0000-0000-000071090000}"/>
    <cellStyle name="Comma 6 4 5" xfId="3037" xr:uid="{00000000-0005-0000-0000-000072090000}"/>
    <cellStyle name="Comma 6 4 6" xfId="2338" xr:uid="{00000000-0005-0000-0000-000073090000}"/>
    <cellStyle name="Comma 6 5" xfId="882" xr:uid="{00000000-0005-0000-0000-000074090000}"/>
    <cellStyle name="Comma 6 5 2" xfId="1829" xr:uid="{00000000-0005-0000-0000-000075090000}"/>
    <cellStyle name="Comma 6 5 2 2" xfId="4891" xr:uid="{00000000-0005-0000-0000-000076090000}"/>
    <cellStyle name="Comma 6 5 3" xfId="3962" xr:uid="{00000000-0005-0000-0000-000077090000}"/>
    <cellStyle name="Comma 6 5 4" xfId="3269" xr:uid="{00000000-0005-0000-0000-000078090000}"/>
    <cellStyle name="Comma 6 5 5" xfId="2570" xr:uid="{00000000-0005-0000-0000-000079090000}"/>
    <cellStyle name="Comma 6 6" xfId="1341" xr:uid="{00000000-0005-0000-0000-00007A090000}"/>
    <cellStyle name="Comma 6 6 2" xfId="4417" xr:uid="{00000000-0005-0000-0000-00007B090000}"/>
    <cellStyle name="Comma 6 7" xfId="3504" xr:uid="{00000000-0005-0000-0000-00007C090000}"/>
    <cellStyle name="Comma 6 8" xfId="2803" xr:uid="{00000000-0005-0000-0000-00007D090000}"/>
    <cellStyle name="Comma 6 9" xfId="2102" xr:uid="{00000000-0005-0000-0000-00007E090000}"/>
    <cellStyle name="Comma 7" xfId="284" xr:uid="{00000000-0005-0000-0000-00007F090000}"/>
    <cellStyle name="Comma 8" xfId="285" xr:uid="{00000000-0005-0000-0000-000080090000}"/>
    <cellStyle name="Comma 9" xfId="286" xr:uid="{00000000-0005-0000-0000-000081090000}"/>
    <cellStyle name="Crystal Report Data" xfId="5359" xr:uid="{1DCC8E76-C46A-4B44-9A35-A9C8EEF5EC1C}"/>
    <cellStyle name="Crystal Report Field" xfId="5360" xr:uid="{58745C49-CF4B-48C5-A442-FBE15AB0F198}"/>
    <cellStyle name="Curren - Style7" xfId="287" xr:uid="{00000000-0005-0000-0000-000082090000}"/>
    <cellStyle name="Curren - Style7 2" xfId="288" xr:uid="{00000000-0005-0000-0000-000083090000}"/>
    <cellStyle name="Curren - Style8" xfId="289" xr:uid="{00000000-0005-0000-0000-000084090000}"/>
    <cellStyle name="Curren - Style8 2" xfId="290" xr:uid="{00000000-0005-0000-0000-000085090000}"/>
    <cellStyle name="Currency" xfId="2" builtinId="4"/>
    <cellStyle name="Currency 10" xfId="5036" xr:uid="{00000000-0005-0000-0000-000087090000}"/>
    <cellStyle name="Currency 11" xfId="5232" xr:uid="{22946F5D-6EAE-4C16-BAA9-B0EA8AF0EC83}"/>
    <cellStyle name="Currency 12" xfId="5393" xr:uid="{00000000-0005-0000-0000-0000E1140000}"/>
    <cellStyle name="Currency 2" xfId="91" xr:uid="{00000000-0005-0000-0000-000088090000}"/>
    <cellStyle name="Currency 2 2" xfId="92" xr:uid="{00000000-0005-0000-0000-000089090000}"/>
    <cellStyle name="Currency 2 2 2" xfId="291" xr:uid="{00000000-0005-0000-0000-00008A090000}"/>
    <cellStyle name="Currency 2 2 3" xfId="292" xr:uid="{00000000-0005-0000-0000-00008B090000}"/>
    <cellStyle name="Currency 2 3" xfId="93" xr:uid="{00000000-0005-0000-0000-00008C090000}"/>
    <cellStyle name="Currency 2 3 2" xfId="293" xr:uid="{00000000-0005-0000-0000-00008D090000}"/>
    <cellStyle name="Currency 2 4" xfId="294" xr:uid="{00000000-0005-0000-0000-00008E090000}"/>
    <cellStyle name="Currency 2 5" xfId="295" xr:uid="{00000000-0005-0000-0000-00008F090000}"/>
    <cellStyle name="Currency 2 6" xfId="1456" xr:uid="{00000000-0005-0000-0000-000090090000}"/>
    <cellStyle name="Currency 2 6 2" xfId="1693" xr:uid="{00000000-0005-0000-0000-000091090000}"/>
    <cellStyle name="Currency 2 6 2 2" xfId="4756" xr:uid="{00000000-0005-0000-0000-000092090000}"/>
    <cellStyle name="Currency 2 6 2 3" xfId="3142" xr:uid="{00000000-0005-0000-0000-000093090000}"/>
    <cellStyle name="Currency 2 6 2 4" xfId="2443" xr:uid="{00000000-0005-0000-0000-000094090000}"/>
    <cellStyle name="Currency 2 6 3" xfId="1941" xr:uid="{00000000-0005-0000-0000-000095090000}"/>
    <cellStyle name="Currency 2 6 3 2" xfId="5003" xr:uid="{00000000-0005-0000-0000-000096090000}"/>
    <cellStyle name="Currency 2 6 3 3" xfId="3374" xr:uid="{00000000-0005-0000-0000-000097090000}"/>
    <cellStyle name="Currency 2 6 3 4" xfId="2675" xr:uid="{00000000-0005-0000-0000-000098090000}"/>
    <cellStyle name="Currency 2 6 4" xfId="4525" xr:uid="{00000000-0005-0000-0000-000099090000}"/>
    <cellStyle name="Currency 2 6 5" xfId="2911" xr:uid="{00000000-0005-0000-0000-00009A090000}"/>
    <cellStyle name="Currency 2 6 6" xfId="2211" xr:uid="{00000000-0005-0000-0000-00009B090000}"/>
    <cellStyle name="Currency 3" xfId="94" xr:uid="{00000000-0005-0000-0000-00009C090000}"/>
    <cellStyle name="Currency 3 2" xfId="95" xr:uid="{00000000-0005-0000-0000-00009D090000}"/>
    <cellStyle name="Currency 3 2 2" xfId="96" xr:uid="{00000000-0005-0000-0000-00009E090000}"/>
    <cellStyle name="Currency 3 2 2 2" xfId="296" xr:uid="{00000000-0005-0000-0000-00009F090000}"/>
    <cellStyle name="Currency 3 2 2 2 2" xfId="651" xr:uid="{00000000-0005-0000-0000-0000A0090000}"/>
    <cellStyle name="Currency 3 2 2 2 2 2" xfId="1114" xr:uid="{00000000-0005-0000-0000-0000A1090000}"/>
    <cellStyle name="Currency 3 2 2 2 2 2 2" xfId="4193" xr:uid="{00000000-0005-0000-0000-0000A2090000}"/>
    <cellStyle name="Currency 3 2 2 2 2 3" xfId="1589" xr:uid="{00000000-0005-0000-0000-0000A3090000}"/>
    <cellStyle name="Currency 3 2 2 2 2 3 2" xfId="4655" xr:uid="{00000000-0005-0000-0000-0000A4090000}"/>
    <cellStyle name="Currency 3 2 2 2 2 4" xfId="3738" xr:uid="{00000000-0005-0000-0000-0000A5090000}"/>
    <cellStyle name="Currency 3 2 2 2 2 5" xfId="3041" xr:uid="{00000000-0005-0000-0000-0000A6090000}"/>
    <cellStyle name="Currency 3 2 2 2 2 6" xfId="2342" xr:uid="{00000000-0005-0000-0000-0000A7090000}"/>
    <cellStyle name="Currency 3 2 2 2 3" xfId="886" xr:uid="{00000000-0005-0000-0000-0000A8090000}"/>
    <cellStyle name="Currency 3 2 2 2 3 2" xfId="1833" xr:uid="{00000000-0005-0000-0000-0000A9090000}"/>
    <cellStyle name="Currency 3 2 2 2 3 2 2" xfId="4895" xr:uid="{00000000-0005-0000-0000-0000AA090000}"/>
    <cellStyle name="Currency 3 2 2 2 3 3" xfId="3966" xr:uid="{00000000-0005-0000-0000-0000AB090000}"/>
    <cellStyle name="Currency 3 2 2 2 3 4" xfId="3273" xr:uid="{00000000-0005-0000-0000-0000AC090000}"/>
    <cellStyle name="Currency 3 2 2 2 3 5" xfId="2574" xr:uid="{00000000-0005-0000-0000-0000AD090000}"/>
    <cellStyle name="Currency 3 2 2 2 4" xfId="1345" xr:uid="{00000000-0005-0000-0000-0000AE090000}"/>
    <cellStyle name="Currency 3 2 2 2 4 2" xfId="4421" xr:uid="{00000000-0005-0000-0000-0000AF090000}"/>
    <cellStyle name="Currency 3 2 2 2 5" xfId="3508" xr:uid="{00000000-0005-0000-0000-0000B0090000}"/>
    <cellStyle name="Currency 3 2 2 2 6" xfId="2807" xr:uid="{00000000-0005-0000-0000-0000B1090000}"/>
    <cellStyle name="Currency 3 2 2 2 7" xfId="2106" xr:uid="{00000000-0005-0000-0000-0000B2090000}"/>
    <cellStyle name="Currency 3 2 2 3" xfId="548" xr:uid="{00000000-0005-0000-0000-0000B3090000}"/>
    <cellStyle name="Currency 3 2 2 3 2" xfId="1011" xr:uid="{00000000-0005-0000-0000-0000B4090000}"/>
    <cellStyle name="Currency 3 2 2 3 2 2" xfId="4090" xr:uid="{00000000-0005-0000-0000-0000B5090000}"/>
    <cellStyle name="Currency 3 2 2 3 3" xfId="1486" xr:uid="{00000000-0005-0000-0000-0000B6090000}"/>
    <cellStyle name="Currency 3 2 2 3 3 2" xfId="4552" xr:uid="{00000000-0005-0000-0000-0000B7090000}"/>
    <cellStyle name="Currency 3 2 2 3 4" xfId="3635" xr:uid="{00000000-0005-0000-0000-0000B8090000}"/>
    <cellStyle name="Currency 3 2 2 3 5" xfId="2938" xr:uid="{00000000-0005-0000-0000-0000B9090000}"/>
    <cellStyle name="Currency 3 2 2 3 6" xfId="2239" xr:uid="{00000000-0005-0000-0000-0000BA090000}"/>
    <cellStyle name="Currency 3 2 2 4" xfId="780" xr:uid="{00000000-0005-0000-0000-0000BB090000}"/>
    <cellStyle name="Currency 3 2 2 4 2" xfId="1723" xr:uid="{00000000-0005-0000-0000-0000BC090000}"/>
    <cellStyle name="Currency 3 2 2 4 2 2" xfId="4785" xr:uid="{00000000-0005-0000-0000-0000BD090000}"/>
    <cellStyle name="Currency 3 2 2 4 3" xfId="3862" xr:uid="{00000000-0005-0000-0000-0000BE090000}"/>
    <cellStyle name="Currency 3 2 2 4 4" xfId="3169" xr:uid="{00000000-0005-0000-0000-0000BF090000}"/>
    <cellStyle name="Currency 3 2 2 4 5" xfId="2470" xr:uid="{00000000-0005-0000-0000-0000C0090000}"/>
    <cellStyle name="Currency 3 2 2 5" xfId="1241" xr:uid="{00000000-0005-0000-0000-0000C1090000}"/>
    <cellStyle name="Currency 3 2 2 5 2" xfId="4317" xr:uid="{00000000-0005-0000-0000-0000C2090000}"/>
    <cellStyle name="Currency 3 2 2 6" xfId="3404" xr:uid="{00000000-0005-0000-0000-0000C3090000}"/>
    <cellStyle name="Currency 3 2 2 7" xfId="2703" xr:uid="{00000000-0005-0000-0000-0000C4090000}"/>
    <cellStyle name="Currency 3 2 2 8" xfId="2000" xr:uid="{00000000-0005-0000-0000-0000C5090000}"/>
    <cellStyle name="Currency 3 2 3" xfId="297" xr:uid="{00000000-0005-0000-0000-0000C6090000}"/>
    <cellStyle name="Currency 3 2 4" xfId="298" xr:uid="{00000000-0005-0000-0000-0000C7090000}"/>
    <cellStyle name="Currency 3 2 4 2" xfId="299" xr:uid="{00000000-0005-0000-0000-0000C8090000}"/>
    <cellStyle name="Currency 3 2 4 2 2" xfId="653" xr:uid="{00000000-0005-0000-0000-0000C9090000}"/>
    <cellStyle name="Currency 3 2 4 2 2 2" xfId="1116" xr:uid="{00000000-0005-0000-0000-0000CA090000}"/>
    <cellStyle name="Currency 3 2 4 2 2 2 2" xfId="4195" xr:uid="{00000000-0005-0000-0000-0000CB090000}"/>
    <cellStyle name="Currency 3 2 4 2 2 3" xfId="1591" xr:uid="{00000000-0005-0000-0000-0000CC090000}"/>
    <cellStyle name="Currency 3 2 4 2 2 3 2" xfId="4657" xr:uid="{00000000-0005-0000-0000-0000CD090000}"/>
    <cellStyle name="Currency 3 2 4 2 2 4" xfId="3740" xr:uid="{00000000-0005-0000-0000-0000CE090000}"/>
    <cellStyle name="Currency 3 2 4 2 2 5" xfId="3043" xr:uid="{00000000-0005-0000-0000-0000CF090000}"/>
    <cellStyle name="Currency 3 2 4 2 2 6" xfId="2344" xr:uid="{00000000-0005-0000-0000-0000D0090000}"/>
    <cellStyle name="Currency 3 2 4 2 3" xfId="888" xr:uid="{00000000-0005-0000-0000-0000D1090000}"/>
    <cellStyle name="Currency 3 2 4 2 3 2" xfId="1835" xr:uid="{00000000-0005-0000-0000-0000D2090000}"/>
    <cellStyle name="Currency 3 2 4 2 3 2 2" xfId="4897" xr:uid="{00000000-0005-0000-0000-0000D3090000}"/>
    <cellStyle name="Currency 3 2 4 2 3 3" xfId="3968" xr:uid="{00000000-0005-0000-0000-0000D4090000}"/>
    <cellStyle name="Currency 3 2 4 2 3 4" xfId="3275" xr:uid="{00000000-0005-0000-0000-0000D5090000}"/>
    <cellStyle name="Currency 3 2 4 2 3 5" xfId="2576" xr:uid="{00000000-0005-0000-0000-0000D6090000}"/>
    <cellStyle name="Currency 3 2 4 2 4" xfId="1347" xr:uid="{00000000-0005-0000-0000-0000D7090000}"/>
    <cellStyle name="Currency 3 2 4 2 4 2" xfId="4423" xr:uid="{00000000-0005-0000-0000-0000D8090000}"/>
    <cellStyle name="Currency 3 2 4 2 5" xfId="3510" xr:uid="{00000000-0005-0000-0000-0000D9090000}"/>
    <cellStyle name="Currency 3 2 4 2 6" xfId="2809" xr:uid="{00000000-0005-0000-0000-0000DA090000}"/>
    <cellStyle name="Currency 3 2 4 2 7" xfId="2108" xr:uid="{00000000-0005-0000-0000-0000DB090000}"/>
    <cellStyle name="Currency 3 2 4 3" xfId="652" xr:uid="{00000000-0005-0000-0000-0000DC090000}"/>
    <cellStyle name="Currency 3 2 4 3 2" xfId="1115" xr:uid="{00000000-0005-0000-0000-0000DD090000}"/>
    <cellStyle name="Currency 3 2 4 3 2 2" xfId="4194" xr:uid="{00000000-0005-0000-0000-0000DE090000}"/>
    <cellStyle name="Currency 3 2 4 3 3" xfId="1590" xr:uid="{00000000-0005-0000-0000-0000DF090000}"/>
    <cellStyle name="Currency 3 2 4 3 3 2" xfId="4656" xr:uid="{00000000-0005-0000-0000-0000E0090000}"/>
    <cellStyle name="Currency 3 2 4 3 4" xfId="3739" xr:uid="{00000000-0005-0000-0000-0000E1090000}"/>
    <cellStyle name="Currency 3 2 4 3 5" xfId="3042" xr:uid="{00000000-0005-0000-0000-0000E2090000}"/>
    <cellStyle name="Currency 3 2 4 3 6" xfId="2343" xr:uid="{00000000-0005-0000-0000-0000E3090000}"/>
    <cellStyle name="Currency 3 2 4 4" xfId="887" xr:uid="{00000000-0005-0000-0000-0000E4090000}"/>
    <cellStyle name="Currency 3 2 4 4 2" xfId="1834" xr:uid="{00000000-0005-0000-0000-0000E5090000}"/>
    <cellStyle name="Currency 3 2 4 4 2 2" xfId="4896" xr:uid="{00000000-0005-0000-0000-0000E6090000}"/>
    <cellStyle name="Currency 3 2 4 4 3" xfId="3967" xr:uid="{00000000-0005-0000-0000-0000E7090000}"/>
    <cellStyle name="Currency 3 2 4 4 4" xfId="3274" xr:uid="{00000000-0005-0000-0000-0000E8090000}"/>
    <cellStyle name="Currency 3 2 4 4 5" xfId="2575" xr:uid="{00000000-0005-0000-0000-0000E9090000}"/>
    <cellStyle name="Currency 3 2 4 5" xfId="1346" xr:uid="{00000000-0005-0000-0000-0000EA090000}"/>
    <cellStyle name="Currency 3 2 4 5 2" xfId="4422" xr:uid="{00000000-0005-0000-0000-0000EB090000}"/>
    <cellStyle name="Currency 3 2 4 6" xfId="3509" xr:uid="{00000000-0005-0000-0000-0000EC090000}"/>
    <cellStyle name="Currency 3 2 4 7" xfId="2808" xr:uid="{00000000-0005-0000-0000-0000ED090000}"/>
    <cellStyle name="Currency 3 2 4 8" xfId="2107" xr:uid="{00000000-0005-0000-0000-0000EE090000}"/>
    <cellStyle name="Currency 3 3" xfId="97" xr:uid="{00000000-0005-0000-0000-0000EF090000}"/>
    <cellStyle name="Currency 3 3 2" xfId="300" xr:uid="{00000000-0005-0000-0000-0000F0090000}"/>
    <cellStyle name="Currency 3 3 2 2" xfId="654" xr:uid="{00000000-0005-0000-0000-0000F1090000}"/>
    <cellStyle name="Currency 3 3 2 2 2" xfId="1117" xr:uid="{00000000-0005-0000-0000-0000F2090000}"/>
    <cellStyle name="Currency 3 3 2 2 2 2" xfId="4196" xr:uid="{00000000-0005-0000-0000-0000F3090000}"/>
    <cellStyle name="Currency 3 3 2 2 3" xfId="1592" xr:uid="{00000000-0005-0000-0000-0000F4090000}"/>
    <cellStyle name="Currency 3 3 2 2 3 2" xfId="4658" xr:uid="{00000000-0005-0000-0000-0000F5090000}"/>
    <cellStyle name="Currency 3 3 2 2 4" xfId="3741" xr:uid="{00000000-0005-0000-0000-0000F6090000}"/>
    <cellStyle name="Currency 3 3 2 2 5" xfId="3044" xr:uid="{00000000-0005-0000-0000-0000F7090000}"/>
    <cellStyle name="Currency 3 3 2 2 6" xfId="2345" xr:uid="{00000000-0005-0000-0000-0000F8090000}"/>
    <cellStyle name="Currency 3 3 2 3" xfId="889" xr:uid="{00000000-0005-0000-0000-0000F9090000}"/>
    <cellStyle name="Currency 3 3 2 3 2" xfId="1836" xr:uid="{00000000-0005-0000-0000-0000FA090000}"/>
    <cellStyle name="Currency 3 3 2 3 2 2" xfId="4898" xr:uid="{00000000-0005-0000-0000-0000FB090000}"/>
    <cellStyle name="Currency 3 3 2 3 3" xfId="3969" xr:uid="{00000000-0005-0000-0000-0000FC090000}"/>
    <cellStyle name="Currency 3 3 2 3 4" xfId="3276" xr:uid="{00000000-0005-0000-0000-0000FD090000}"/>
    <cellStyle name="Currency 3 3 2 3 5" xfId="2577" xr:uid="{00000000-0005-0000-0000-0000FE090000}"/>
    <cellStyle name="Currency 3 3 2 4" xfId="1348" xr:uid="{00000000-0005-0000-0000-0000FF090000}"/>
    <cellStyle name="Currency 3 3 2 4 2" xfId="4424" xr:uid="{00000000-0005-0000-0000-0000000A0000}"/>
    <cellStyle name="Currency 3 3 2 5" xfId="3511" xr:uid="{00000000-0005-0000-0000-0000010A0000}"/>
    <cellStyle name="Currency 3 3 2 6" xfId="2810" xr:uid="{00000000-0005-0000-0000-0000020A0000}"/>
    <cellStyle name="Currency 3 3 2 7" xfId="2109" xr:uid="{00000000-0005-0000-0000-0000030A0000}"/>
    <cellStyle name="Currency 3 3 3" xfId="549" xr:uid="{00000000-0005-0000-0000-0000040A0000}"/>
    <cellStyle name="Currency 3 3 3 2" xfId="1012" xr:uid="{00000000-0005-0000-0000-0000050A0000}"/>
    <cellStyle name="Currency 3 3 3 2 2" xfId="4091" xr:uid="{00000000-0005-0000-0000-0000060A0000}"/>
    <cellStyle name="Currency 3 3 3 3" xfId="1487" xr:uid="{00000000-0005-0000-0000-0000070A0000}"/>
    <cellStyle name="Currency 3 3 3 3 2" xfId="4553" xr:uid="{00000000-0005-0000-0000-0000080A0000}"/>
    <cellStyle name="Currency 3 3 3 4" xfId="3636" xr:uid="{00000000-0005-0000-0000-0000090A0000}"/>
    <cellStyle name="Currency 3 3 3 5" xfId="2939" xr:uid="{00000000-0005-0000-0000-00000A0A0000}"/>
    <cellStyle name="Currency 3 3 3 6" xfId="2240" xr:uid="{00000000-0005-0000-0000-00000B0A0000}"/>
    <cellStyle name="Currency 3 3 4" xfId="781" xr:uid="{00000000-0005-0000-0000-00000C0A0000}"/>
    <cellStyle name="Currency 3 3 4 2" xfId="1724" xr:uid="{00000000-0005-0000-0000-00000D0A0000}"/>
    <cellStyle name="Currency 3 3 4 2 2" xfId="4786" xr:uid="{00000000-0005-0000-0000-00000E0A0000}"/>
    <cellStyle name="Currency 3 3 4 3" xfId="3863" xr:uid="{00000000-0005-0000-0000-00000F0A0000}"/>
    <cellStyle name="Currency 3 3 4 4" xfId="3170" xr:uid="{00000000-0005-0000-0000-0000100A0000}"/>
    <cellStyle name="Currency 3 3 4 5" xfId="2471" xr:uid="{00000000-0005-0000-0000-0000110A0000}"/>
    <cellStyle name="Currency 3 3 5" xfId="1242" xr:uid="{00000000-0005-0000-0000-0000120A0000}"/>
    <cellStyle name="Currency 3 3 5 2" xfId="4318" xr:uid="{00000000-0005-0000-0000-0000130A0000}"/>
    <cellStyle name="Currency 3 3 6" xfId="3405" xr:uid="{00000000-0005-0000-0000-0000140A0000}"/>
    <cellStyle name="Currency 3 3 7" xfId="2704" xr:uid="{00000000-0005-0000-0000-0000150A0000}"/>
    <cellStyle name="Currency 3 3 8" xfId="2001" xr:uid="{00000000-0005-0000-0000-0000160A0000}"/>
    <cellStyle name="Currency 3 4" xfId="301" xr:uid="{00000000-0005-0000-0000-0000170A0000}"/>
    <cellStyle name="Currency 3 5" xfId="302" xr:uid="{00000000-0005-0000-0000-0000180A0000}"/>
    <cellStyle name="Currency 3 5 2" xfId="303" xr:uid="{00000000-0005-0000-0000-0000190A0000}"/>
    <cellStyle name="Currency 3 5 2 2" xfId="656" xr:uid="{00000000-0005-0000-0000-00001A0A0000}"/>
    <cellStyle name="Currency 3 5 2 2 2" xfId="1119" xr:uid="{00000000-0005-0000-0000-00001B0A0000}"/>
    <cellStyle name="Currency 3 5 2 2 2 2" xfId="4198" xr:uid="{00000000-0005-0000-0000-00001C0A0000}"/>
    <cellStyle name="Currency 3 5 2 2 3" xfId="1594" xr:uid="{00000000-0005-0000-0000-00001D0A0000}"/>
    <cellStyle name="Currency 3 5 2 2 3 2" xfId="4660" xr:uid="{00000000-0005-0000-0000-00001E0A0000}"/>
    <cellStyle name="Currency 3 5 2 2 4" xfId="3743" xr:uid="{00000000-0005-0000-0000-00001F0A0000}"/>
    <cellStyle name="Currency 3 5 2 2 5" xfId="3046" xr:uid="{00000000-0005-0000-0000-0000200A0000}"/>
    <cellStyle name="Currency 3 5 2 2 6" xfId="2347" xr:uid="{00000000-0005-0000-0000-0000210A0000}"/>
    <cellStyle name="Currency 3 5 2 3" xfId="891" xr:uid="{00000000-0005-0000-0000-0000220A0000}"/>
    <cellStyle name="Currency 3 5 2 3 2" xfId="1838" xr:uid="{00000000-0005-0000-0000-0000230A0000}"/>
    <cellStyle name="Currency 3 5 2 3 2 2" xfId="4900" xr:uid="{00000000-0005-0000-0000-0000240A0000}"/>
    <cellStyle name="Currency 3 5 2 3 3" xfId="3971" xr:uid="{00000000-0005-0000-0000-0000250A0000}"/>
    <cellStyle name="Currency 3 5 2 3 4" xfId="3278" xr:uid="{00000000-0005-0000-0000-0000260A0000}"/>
    <cellStyle name="Currency 3 5 2 3 5" xfId="2579" xr:uid="{00000000-0005-0000-0000-0000270A0000}"/>
    <cellStyle name="Currency 3 5 2 4" xfId="1350" xr:uid="{00000000-0005-0000-0000-0000280A0000}"/>
    <cellStyle name="Currency 3 5 2 4 2" xfId="4426" xr:uid="{00000000-0005-0000-0000-0000290A0000}"/>
    <cellStyle name="Currency 3 5 2 5" xfId="3513" xr:uid="{00000000-0005-0000-0000-00002A0A0000}"/>
    <cellStyle name="Currency 3 5 2 6" xfId="2812" xr:uid="{00000000-0005-0000-0000-00002B0A0000}"/>
    <cellStyle name="Currency 3 5 2 7" xfId="2111" xr:uid="{00000000-0005-0000-0000-00002C0A0000}"/>
    <cellStyle name="Currency 3 5 3" xfId="655" xr:uid="{00000000-0005-0000-0000-00002D0A0000}"/>
    <cellStyle name="Currency 3 5 3 2" xfId="1118" xr:uid="{00000000-0005-0000-0000-00002E0A0000}"/>
    <cellStyle name="Currency 3 5 3 2 2" xfId="4197" xr:uid="{00000000-0005-0000-0000-00002F0A0000}"/>
    <cellStyle name="Currency 3 5 3 3" xfId="1593" xr:uid="{00000000-0005-0000-0000-0000300A0000}"/>
    <cellStyle name="Currency 3 5 3 3 2" xfId="4659" xr:uid="{00000000-0005-0000-0000-0000310A0000}"/>
    <cellStyle name="Currency 3 5 3 4" xfId="3742" xr:uid="{00000000-0005-0000-0000-0000320A0000}"/>
    <cellStyle name="Currency 3 5 3 5" xfId="3045" xr:uid="{00000000-0005-0000-0000-0000330A0000}"/>
    <cellStyle name="Currency 3 5 3 6" xfId="2346" xr:uid="{00000000-0005-0000-0000-0000340A0000}"/>
    <cellStyle name="Currency 3 5 4" xfId="890" xr:uid="{00000000-0005-0000-0000-0000350A0000}"/>
    <cellStyle name="Currency 3 5 4 2" xfId="1837" xr:uid="{00000000-0005-0000-0000-0000360A0000}"/>
    <cellStyle name="Currency 3 5 4 2 2" xfId="4899" xr:uid="{00000000-0005-0000-0000-0000370A0000}"/>
    <cellStyle name="Currency 3 5 4 3" xfId="3970" xr:uid="{00000000-0005-0000-0000-0000380A0000}"/>
    <cellStyle name="Currency 3 5 4 4" xfId="3277" xr:uid="{00000000-0005-0000-0000-0000390A0000}"/>
    <cellStyle name="Currency 3 5 4 5" xfId="2578" xr:uid="{00000000-0005-0000-0000-00003A0A0000}"/>
    <cellStyle name="Currency 3 5 5" xfId="1349" xr:uid="{00000000-0005-0000-0000-00003B0A0000}"/>
    <cellStyle name="Currency 3 5 5 2" xfId="4425" xr:uid="{00000000-0005-0000-0000-00003C0A0000}"/>
    <cellStyle name="Currency 3 5 6" xfId="3512" xr:uid="{00000000-0005-0000-0000-00003D0A0000}"/>
    <cellStyle name="Currency 3 5 7" xfId="2811" xr:uid="{00000000-0005-0000-0000-00003E0A0000}"/>
    <cellStyle name="Currency 3 5 8" xfId="2110" xr:uid="{00000000-0005-0000-0000-00003F0A0000}"/>
    <cellStyle name="Currency 3 6" xfId="1452" xr:uid="{00000000-0005-0000-0000-0000400A0000}"/>
    <cellStyle name="Currency 4" xfId="98" xr:uid="{00000000-0005-0000-0000-0000410A0000}"/>
    <cellStyle name="Currency 4 2" xfId="99" xr:uid="{00000000-0005-0000-0000-0000420A0000}"/>
    <cellStyle name="Currency 4 2 2" xfId="100" xr:uid="{00000000-0005-0000-0000-0000430A0000}"/>
    <cellStyle name="Currency 4 2 2 2" xfId="304" xr:uid="{00000000-0005-0000-0000-0000440A0000}"/>
    <cellStyle name="Currency 4 2 2 2 2" xfId="657" xr:uid="{00000000-0005-0000-0000-0000450A0000}"/>
    <cellStyle name="Currency 4 2 2 2 2 2" xfId="1120" xr:uid="{00000000-0005-0000-0000-0000460A0000}"/>
    <cellStyle name="Currency 4 2 2 2 2 2 2" xfId="4199" xr:uid="{00000000-0005-0000-0000-0000470A0000}"/>
    <cellStyle name="Currency 4 2 2 2 2 3" xfId="1595" xr:uid="{00000000-0005-0000-0000-0000480A0000}"/>
    <cellStyle name="Currency 4 2 2 2 2 3 2" xfId="4661" xr:uid="{00000000-0005-0000-0000-0000490A0000}"/>
    <cellStyle name="Currency 4 2 2 2 2 4" xfId="3744" xr:uid="{00000000-0005-0000-0000-00004A0A0000}"/>
    <cellStyle name="Currency 4 2 2 2 2 5" xfId="3047" xr:uid="{00000000-0005-0000-0000-00004B0A0000}"/>
    <cellStyle name="Currency 4 2 2 2 2 6" xfId="2348" xr:uid="{00000000-0005-0000-0000-00004C0A0000}"/>
    <cellStyle name="Currency 4 2 2 2 3" xfId="892" xr:uid="{00000000-0005-0000-0000-00004D0A0000}"/>
    <cellStyle name="Currency 4 2 2 2 3 2" xfId="1839" xr:uid="{00000000-0005-0000-0000-00004E0A0000}"/>
    <cellStyle name="Currency 4 2 2 2 3 2 2" xfId="4901" xr:uid="{00000000-0005-0000-0000-00004F0A0000}"/>
    <cellStyle name="Currency 4 2 2 2 3 3" xfId="3972" xr:uid="{00000000-0005-0000-0000-0000500A0000}"/>
    <cellStyle name="Currency 4 2 2 2 3 4" xfId="3279" xr:uid="{00000000-0005-0000-0000-0000510A0000}"/>
    <cellStyle name="Currency 4 2 2 2 3 5" xfId="2580" xr:uid="{00000000-0005-0000-0000-0000520A0000}"/>
    <cellStyle name="Currency 4 2 2 2 4" xfId="1351" xr:uid="{00000000-0005-0000-0000-0000530A0000}"/>
    <cellStyle name="Currency 4 2 2 2 4 2" xfId="4427" xr:uid="{00000000-0005-0000-0000-0000540A0000}"/>
    <cellStyle name="Currency 4 2 2 2 5" xfId="3514" xr:uid="{00000000-0005-0000-0000-0000550A0000}"/>
    <cellStyle name="Currency 4 2 2 2 6" xfId="2813" xr:uid="{00000000-0005-0000-0000-0000560A0000}"/>
    <cellStyle name="Currency 4 2 2 2 7" xfId="2112" xr:uid="{00000000-0005-0000-0000-0000570A0000}"/>
    <cellStyle name="Currency 4 2 2 3" xfId="550" xr:uid="{00000000-0005-0000-0000-0000580A0000}"/>
    <cellStyle name="Currency 4 2 2 3 2" xfId="1013" xr:uid="{00000000-0005-0000-0000-0000590A0000}"/>
    <cellStyle name="Currency 4 2 2 3 2 2" xfId="4092" xr:uid="{00000000-0005-0000-0000-00005A0A0000}"/>
    <cellStyle name="Currency 4 2 2 3 3" xfId="1488" xr:uid="{00000000-0005-0000-0000-00005B0A0000}"/>
    <cellStyle name="Currency 4 2 2 3 3 2" xfId="4554" xr:uid="{00000000-0005-0000-0000-00005C0A0000}"/>
    <cellStyle name="Currency 4 2 2 3 4" xfId="3637" xr:uid="{00000000-0005-0000-0000-00005D0A0000}"/>
    <cellStyle name="Currency 4 2 2 3 5" xfId="2940" xr:uid="{00000000-0005-0000-0000-00005E0A0000}"/>
    <cellStyle name="Currency 4 2 2 3 6" xfId="2241" xr:uid="{00000000-0005-0000-0000-00005F0A0000}"/>
    <cellStyle name="Currency 4 2 2 4" xfId="782" xr:uid="{00000000-0005-0000-0000-0000600A0000}"/>
    <cellStyle name="Currency 4 2 2 4 2" xfId="1725" xr:uid="{00000000-0005-0000-0000-0000610A0000}"/>
    <cellStyle name="Currency 4 2 2 4 2 2" xfId="4787" xr:uid="{00000000-0005-0000-0000-0000620A0000}"/>
    <cellStyle name="Currency 4 2 2 4 3" xfId="3864" xr:uid="{00000000-0005-0000-0000-0000630A0000}"/>
    <cellStyle name="Currency 4 2 2 4 4" xfId="3171" xr:uid="{00000000-0005-0000-0000-0000640A0000}"/>
    <cellStyle name="Currency 4 2 2 4 5" xfId="2472" xr:uid="{00000000-0005-0000-0000-0000650A0000}"/>
    <cellStyle name="Currency 4 2 2 5" xfId="1243" xr:uid="{00000000-0005-0000-0000-0000660A0000}"/>
    <cellStyle name="Currency 4 2 2 5 2" xfId="4319" xr:uid="{00000000-0005-0000-0000-0000670A0000}"/>
    <cellStyle name="Currency 4 2 2 6" xfId="3406" xr:uid="{00000000-0005-0000-0000-0000680A0000}"/>
    <cellStyle name="Currency 4 2 2 7" xfId="2705" xr:uid="{00000000-0005-0000-0000-0000690A0000}"/>
    <cellStyle name="Currency 4 2 2 8" xfId="2002" xr:uid="{00000000-0005-0000-0000-00006A0A0000}"/>
    <cellStyle name="Currency 4 2 3" xfId="305" xr:uid="{00000000-0005-0000-0000-00006B0A0000}"/>
    <cellStyle name="Currency 4 3" xfId="101" xr:uid="{00000000-0005-0000-0000-00006C0A0000}"/>
    <cellStyle name="Currency 4 3 2" xfId="102" xr:uid="{00000000-0005-0000-0000-00006D0A0000}"/>
    <cellStyle name="Currency 4 3 2 2" xfId="306" xr:uid="{00000000-0005-0000-0000-00006E0A0000}"/>
    <cellStyle name="Currency 4 3 2 2 2" xfId="658" xr:uid="{00000000-0005-0000-0000-00006F0A0000}"/>
    <cellStyle name="Currency 4 3 2 2 2 2" xfId="1121" xr:uid="{00000000-0005-0000-0000-0000700A0000}"/>
    <cellStyle name="Currency 4 3 2 2 2 2 2" xfId="4200" xr:uid="{00000000-0005-0000-0000-0000710A0000}"/>
    <cellStyle name="Currency 4 3 2 2 2 3" xfId="1596" xr:uid="{00000000-0005-0000-0000-0000720A0000}"/>
    <cellStyle name="Currency 4 3 2 2 2 3 2" xfId="4662" xr:uid="{00000000-0005-0000-0000-0000730A0000}"/>
    <cellStyle name="Currency 4 3 2 2 2 4" xfId="3745" xr:uid="{00000000-0005-0000-0000-0000740A0000}"/>
    <cellStyle name="Currency 4 3 2 2 2 5" xfId="3048" xr:uid="{00000000-0005-0000-0000-0000750A0000}"/>
    <cellStyle name="Currency 4 3 2 2 2 6" xfId="2349" xr:uid="{00000000-0005-0000-0000-0000760A0000}"/>
    <cellStyle name="Currency 4 3 2 2 3" xfId="893" xr:uid="{00000000-0005-0000-0000-0000770A0000}"/>
    <cellStyle name="Currency 4 3 2 2 3 2" xfId="1840" xr:uid="{00000000-0005-0000-0000-0000780A0000}"/>
    <cellStyle name="Currency 4 3 2 2 3 2 2" xfId="4902" xr:uid="{00000000-0005-0000-0000-0000790A0000}"/>
    <cellStyle name="Currency 4 3 2 2 3 3" xfId="3973" xr:uid="{00000000-0005-0000-0000-00007A0A0000}"/>
    <cellStyle name="Currency 4 3 2 2 3 4" xfId="3280" xr:uid="{00000000-0005-0000-0000-00007B0A0000}"/>
    <cellStyle name="Currency 4 3 2 2 3 5" xfId="2581" xr:uid="{00000000-0005-0000-0000-00007C0A0000}"/>
    <cellStyle name="Currency 4 3 2 2 4" xfId="1352" xr:uid="{00000000-0005-0000-0000-00007D0A0000}"/>
    <cellStyle name="Currency 4 3 2 2 4 2" xfId="4428" xr:uid="{00000000-0005-0000-0000-00007E0A0000}"/>
    <cellStyle name="Currency 4 3 2 2 5" xfId="3515" xr:uid="{00000000-0005-0000-0000-00007F0A0000}"/>
    <cellStyle name="Currency 4 3 2 2 6" xfId="2814" xr:uid="{00000000-0005-0000-0000-0000800A0000}"/>
    <cellStyle name="Currency 4 3 2 2 7" xfId="2113" xr:uid="{00000000-0005-0000-0000-0000810A0000}"/>
    <cellStyle name="Currency 4 3 2 3" xfId="551" xr:uid="{00000000-0005-0000-0000-0000820A0000}"/>
    <cellStyle name="Currency 4 3 2 3 2" xfId="1014" xr:uid="{00000000-0005-0000-0000-0000830A0000}"/>
    <cellStyle name="Currency 4 3 2 3 2 2" xfId="4093" xr:uid="{00000000-0005-0000-0000-0000840A0000}"/>
    <cellStyle name="Currency 4 3 2 3 3" xfId="1489" xr:uid="{00000000-0005-0000-0000-0000850A0000}"/>
    <cellStyle name="Currency 4 3 2 3 3 2" xfId="4555" xr:uid="{00000000-0005-0000-0000-0000860A0000}"/>
    <cellStyle name="Currency 4 3 2 3 4" xfId="3638" xr:uid="{00000000-0005-0000-0000-0000870A0000}"/>
    <cellStyle name="Currency 4 3 2 3 5" xfId="2941" xr:uid="{00000000-0005-0000-0000-0000880A0000}"/>
    <cellStyle name="Currency 4 3 2 3 6" xfId="2242" xr:uid="{00000000-0005-0000-0000-0000890A0000}"/>
    <cellStyle name="Currency 4 3 2 4" xfId="783" xr:uid="{00000000-0005-0000-0000-00008A0A0000}"/>
    <cellStyle name="Currency 4 3 2 4 2" xfId="1726" xr:uid="{00000000-0005-0000-0000-00008B0A0000}"/>
    <cellStyle name="Currency 4 3 2 4 2 2" xfId="4788" xr:uid="{00000000-0005-0000-0000-00008C0A0000}"/>
    <cellStyle name="Currency 4 3 2 4 3" xfId="3865" xr:uid="{00000000-0005-0000-0000-00008D0A0000}"/>
    <cellStyle name="Currency 4 3 2 4 4" xfId="3172" xr:uid="{00000000-0005-0000-0000-00008E0A0000}"/>
    <cellStyle name="Currency 4 3 2 4 5" xfId="2473" xr:uid="{00000000-0005-0000-0000-00008F0A0000}"/>
    <cellStyle name="Currency 4 3 2 5" xfId="1244" xr:uid="{00000000-0005-0000-0000-0000900A0000}"/>
    <cellStyle name="Currency 4 3 2 5 2" xfId="4320" xr:uid="{00000000-0005-0000-0000-0000910A0000}"/>
    <cellStyle name="Currency 4 3 2 6" xfId="3407" xr:uid="{00000000-0005-0000-0000-0000920A0000}"/>
    <cellStyle name="Currency 4 3 2 7" xfId="2706" xr:uid="{00000000-0005-0000-0000-0000930A0000}"/>
    <cellStyle name="Currency 4 3 2 8" xfId="2003" xr:uid="{00000000-0005-0000-0000-0000940A0000}"/>
    <cellStyle name="Currency 4 3 3" xfId="307" xr:uid="{00000000-0005-0000-0000-0000950A0000}"/>
    <cellStyle name="Currency 4 4" xfId="103" xr:uid="{00000000-0005-0000-0000-0000960A0000}"/>
    <cellStyle name="Currency 4 4 2" xfId="308" xr:uid="{00000000-0005-0000-0000-0000970A0000}"/>
    <cellStyle name="Currency 4 4 2 2" xfId="659" xr:uid="{00000000-0005-0000-0000-0000980A0000}"/>
    <cellStyle name="Currency 4 4 2 2 2" xfId="1122" xr:uid="{00000000-0005-0000-0000-0000990A0000}"/>
    <cellStyle name="Currency 4 4 2 2 2 2" xfId="4201" xr:uid="{00000000-0005-0000-0000-00009A0A0000}"/>
    <cellStyle name="Currency 4 4 2 2 3" xfId="1597" xr:uid="{00000000-0005-0000-0000-00009B0A0000}"/>
    <cellStyle name="Currency 4 4 2 2 3 2" xfId="4663" xr:uid="{00000000-0005-0000-0000-00009C0A0000}"/>
    <cellStyle name="Currency 4 4 2 2 4" xfId="3746" xr:uid="{00000000-0005-0000-0000-00009D0A0000}"/>
    <cellStyle name="Currency 4 4 2 2 5" xfId="3049" xr:uid="{00000000-0005-0000-0000-00009E0A0000}"/>
    <cellStyle name="Currency 4 4 2 2 6" xfId="2350" xr:uid="{00000000-0005-0000-0000-00009F0A0000}"/>
    <cellStyle name="Currency 4 4 2 3" xfId="894" xr:uid="{00000000-0005-0000-0000-0000A00A0000}"/>
    <cellStyle name="Currency 4 4 2 3 2" xfId="1841" xr:uid="{00000000-0005-0000-0000-0000A10A0000}"/>
    <cellStyle name="Currency 4 4 2 3 2 2" xfId="4903" xr:uid="{00000000-0005-0000-0000-0000A20A0000}"/>
    <cellStyle name="Currency 4 4 2 3 3" xfId="3974" xr:uid="{00000000-0005-0000-0000-0000A30A0000}"/>
    <cellStyle name="Currency 4 4 2 3 4" xfId="3281" xr:uid="{00000000-0005-0000-0000-0000A40A0000}"/>
    <cellStyle name="Currency 4 4 2 3 5" xfId="2582" xr:uid="{00000000-0005-0000-0000-0000A50A0000}"/>
    <cellStyle name="Currency 4 4 2 4" xfId="1353" xr:uid="{00000000-0005-0000-0000-0000A60A0000}"/>
    <cellStyle name="Currency 4 4 2 4 2" xfId="4429" xr:uid="{00000000-0005-0000-0000-0000A70A0000}"/>
    <cellStyle name="Currency 4 4 2 5" xfId="3516" xr:uid="{00000000-0005-0000-0000-0000A80A0000}"/>
    <cellStyle name="Currency 4 4 2 6" xfId="2815" xr:uid="{00000000-0005-0000-0000-0000A90A0000}"/>
    <cellStyle name="Currency 4 4 2 7" xfId="2114" xr:uid="{00000000-0005-0000-0000-0000AA0A0000}"/>
    <cellStyle name="Currency 4 4 3" xfId="552" xr:uid="{00000000-0005-0000-0000-0000AB0A0000}"/>
    <cellStyle name="Currency 4 4 3 2" xfId="1015" xr:uid="{00000000-0005-0000-0000-0000AC0A0000}"/>
    <cellStyle name="Currency 4 4 3 2 2" xfId="4094" xr:uid="{00000000-0005-0000-0000-0000AD0A0000}"/>
    <cellStyle name="Currency 4 4 3 3" xfId="1490" xr:uid="{00000000-0005-0000-0000-0000AE0A0000}"/>
    <cellStyle name="Currency 4 4 3 3 2" xfId="4556" xr:uid="{00000000-0005-0000-0000-0000AF0A0000}"/>
    <cellStyle name="Currency 4 4 3 4" xfId="3639" xr:uid="{00000000-0005-0000-0000-0000B00A0000}"/>
    <cellStyle name="Currency 4 4 3 5" xfId="2942" xr:uid="{00000000-0005-0000-0000-0000B10A0000}"/>
    <cellStyle name="Currency 4 4 3 6" xfId="2243" xr:uid="{00000000-0005-0000-0000-0000B20A0000}"/>
    <cellStyle name="Currency 4 4 4" xfId="784" xr:uid="{00000000-0005-0000-0000-0000B30A0000}"/>
    <cellStyle name="Currency 4 4 4 2" xfId="1727" xr:uid="{00000000-0005-0000-0000-0000B40A0000}"/>
    <cellStyle name="Currency 4 4 4 2 2" xfId="4789" xr:uid="{00000000-0005-0000-0000-0000B50A0000}"/>
    <cellStyle name="Currency 4 4 4 3" xfId="3866" xr:uid="{00000000-0005-0000-0000-0000B60A0000}"/>
    <cellStyle name="Currency 4 4 4 4" xfId="3173" xr:uid="{00000000-0005-0000-0000-0000B70A0000}"/>
    <cellStyle name="Currency 4 4 4 5" xfId="2474" xr:uid="{00000000-0005-0000-0000-0000B80A0000}"/>
    <cellStyle name="Currency 4 4 5" xfId="1245" xr:uid="{00000000-0005-0000-0000-0000B90A0000}"/>
    <cellStyle name="Currency 4 4 5 2" xfId="4321" xr:uid="{00000000-0005-0000-0000-0000BA0A0000}"/>
    <cellStyle name="Currency 4 4 6" xfId="3408" xr:uid="{00000000-0005-0000-0000-0000BB0A0000}"/>
    <cellStyle name="Currency 4 4 7" xfId="2707" xr:uid="{00000000-0005-0000-0000-0000BC0A0000}"/>
    <cellStyle name="Currency 4 4 8" xfId="2004" xr:uid="{00000000-0005-0000-0000-0000BD0A0000}"/>
    <cellStyle name="Currency 4 5" xfId="309" xr:uid="{00000000-0005-0000-0000-0000BE0A0000}"/>
    <cellStyle name="Currency 5" xfId="104" xr:uid="{00000000-0005-0000-0000-0000BF0A0000}"/>
    <cellStyle name="Currency 6" xfId="310" xr:uid="{00000000-0005-0000-0000-0000C00A0000}"/>
    <cellStyle name="Currency 6 2" xfId="311" xr:uid="{00000000-0005-0000-0000-0000C10A0000}"/>
    <cellStyle name="Currency 6 2 2" xfId="661" xr:uid="{00000000-0005-0000-0000-0000C20A0000}"/>
    <cellStyle name="Currency 6 2 2 2" xfId="1124" xr:uid="{00000000-0005-0000-0000-0000C30A0000}"/>
    <cellStyle name="Currency 6 2 2 2 2" xfId="4203" xr:uid="{00000000-0005-0000-0000-0000C40A0000}"/>
    <cellStyle name="Currency 6 2 2 3" xfId="1599" xr:uid="{00000000-0005-0000-0000-0000C50A0000}"/>
    <cellStyle name="Currency 6 2 2 3 2" xfId="4665" xr:uid="{00000000-0005-0000-0000-0000C60A0000}"/>
    <cellStyle name="Currency 6 2 2 4" xfId="3748" xr:uid="{00000000-0005-0000-0000-0000C70A0000}"/>
    <cellStyle name="Currency 6 2 2 5" xfId="3051" xr:uid="{00000000-0005-0000-0000-0000C80A0000}"/>
    <cellStyle name="Currency 6 2 2 6" xfId="2352" xr:uid="{00000000-0005-0000-0000-0000C90A0000}"/>
    <cellStyle name="Currency 6 2 3" xfId="896" xr:uid="{00000000-0005-0000-0000-0000CA0A0000}"/>
    <cellStyle name="Currency 6 2 3 2" xfId="1843" xr:uid="{00000000-0005-0000-0000-0000CB0A0000}"/>
    <cellStyle name="Currency 6 2 3 2 2" xfId="4905" xr:uid="{00000000-0005-0000-0000-0000CC0A0000}"/>
    <cellStyle name="Currency 6 2 3 3" xfId="3976" xr:uid="{00000000-0005-0000-0000-0000CD0A0000}"/>
    <cellStyle name="Currency 6 2 3 4" xfId="3283" xr:uid="{00000000-0005-0000-0000-0000CE0A0000}"/>
    <cellStyle name="Currency 6 2 3 5" xfId="2584" xr:uid="{00000000-0005-0000-0000-0000CF0A0000}"/>
    <cellStyle name="Currency 6 2 4" xfId="1355" xr:uid="{00000000-0005-0000-0000-0000D00A0000}"/>
    <cellStyle name="Currency 6 2 4 2" xfId="4431" xr:uid="{00000000-0005-0000-0000-0000D10A0000}"/>
    <cellStyle name="Currency 6 2 5" xfId="3518" xr:uid="{00000000-0005-0000-0000-0000D20A0000}"/>
    <cellStyle name="Currency 6 2 6" xfId="2817" xr:uid="{00000000-0005-0000-0000-0000D30A0000}"/>
    <cellStyle name="Currency 6 2 7" xfId="2116" xr:uid="{00000000-0005-0000-0000-0000D40A0000}"/>
    <cellStyle name="Currency 6 3" xfId="660" xr:uid="{00000000-0005-0000-0000-0000D50A0000}"/>
    <cellStyle name="Currency 6 3 2" xfId="1123" xr:uid="{00000000-0005-0000-0000-0000D60A0000}"/>
    <cellStyle name="Currency 6 3 2 2" xfId="4202" xr:uid="{00000000-0005-0000-0000-0000D70A0000}"/>
    <cellStyle name="Currency 6 3 3" xfId="1598" xr:uid="{00000000-0005-0000-0000-0000D80A0000}"/>
    <cellStyle name="Currency 6 3 3 2" xfId="4664" xr:uid="{00000000-0005-0000-0000-0000D90A0000}"/>
    <cellStyle name="Currency 6 3 4" xfId="3747" xr:uid="{00000000-0005-0000-0000-0000DA0A0000}"/>
    <cellStyle name="Currency 6 3 5" xfId="3050" xr:uid="{00000000-0005-0000-0000-0000DB0A0000}"/>
    <cellStyle name="Currency 6 3 6" xfId="2351" xr:uid="{00000000-0005-0000-0000-0000DC0A0000}"/>
    <cellStyle name="Currency 6 4" xfId="895" xr:uid="{00000000-0005-0000-0000-0000DD0A0000}"/>
    <cellStyle name="Currency 6 4 2" xfId="1842" xr:uid="{00000000-0005-0000-0000-0000DE0A0000}"/>
    <cellStyle name="Currency 6 4 2 2" xfId="4904" xr:uid="{00000000-0005-0000-0000-0000DF0A0000}"/>
    <cellStyle name="Currency 6 4 3" xfId="3975" xr:uid="{00000000-0005-0000-0000-0000E00A0000}"/>
    <cellStyle name="Currency 6 4 4" xfId="3282" xr:uid="{00000000-0005-0000-0000-0000E10A0000}"/>
    <cellStyle name="Currency 6 4 5" xfId="2583" xr:uid="{00000000-0005-0000-0000-0000E20A0000}"/>
    <cellStyle name="Currency 6 5" xfId="1354" xr:uid="{00000000-0005-0000-0000-0000E30A0000}"/>
    <cellStyle name="Currency 6 5 2" xfId="4430" xr:uid="{00000000-0005-0000-0000-0000E40A0000}"/>
    <cellStyle name="Currency 6 6" xfId="3517" xr:uid="{00000000-0005-0000-0000-0000E50A0000}"/>
    <cellStyle name="Currency 6 7" xfId="2816" xr:uid="{00000000-0005-0000-0000-0000E60A0000}"/>
    <cellStyle name="Currency 6 8" xfId="2115" xr:uid="{00000000-0005-0000-0000-0000E70A0000}"/>
    <cellStyle name="Currency 7" xfId="312" xr:uid="{00000000-0005-0000-0000-0000E80A0000}"/>
    <cellStyle name="Currency 8" xfId="1449" xr:uid="{00000000-0005-0000-0000-0000E90A0000}"/>
    <cellStyle name="Currency 9" xfId="1970" xr:uid="{00000000-0005-0000-0000-0000EA0A0000}"/>
    <cellStyle name="Currency 9 2" xfId="5021" xr:uid="{00000000-0005-0000-0000-0000EB0A0000}"/>
    <cellStyle name="Data" xfId="313" xr:uid="{00000000-0005-0000-0000-0000EC0A0000}"/>
    <cellStyle name="Detail ligne" xfId="314" xr:uid="{00000000-0005-0000-0000-0000ED0A0000}"/>
    <cellStyle name="Explanatory Text" xfId="14" builtinId="53" customBuiltin="1"/>
    <cellStyle name="Explanatory Text 2" xfId="5291" xr:uid="{9756946F-6F19-47B8-89D5-1A90D167D1BB}"/>
    <cellStyle name="Followed Hyperlink" xfId="105" builtinId="9" customBuiltin="1"/>
    <cellStyle name="Good" xfId="5238" builtinId="26" customBuiltin="1"/>
    <cellStyle name="Good 2" xfId="107" xr:uid="{00000000-0005-0000-0000-0000F00A0000}"/>
    <cellStyle name="Good 2 2" xfId="5292" xr:uid="{BB05B83A-6E0E-4B86-8119-CFA4F615DAB4}"/>
    <cellStyle name="Good 3" xfId="106" xr:uid="{00000000-0005-0000-0000-0000F10A0000}"/>
    <cellStyle name="Heading 1" xfId="5234" builtinId="16" customBuiltin="1"/>
    <cellStyle name="Heading 1 2" xfId="109" xr:uid="{00000000-0005-0000-0000-0000F20A0000}"/>
    <cellStyle name="Heading 1 2 2" xfId="5293" xr:uid="{8D23F0B1-6738-4479-83AA-4B6D18908084}"/>
    <cellStyle name="Heading 1 3" xfId="108" xr:uid="{00000000-0005-0000-0000-0000F30A0000}"/>
    <cellStyle name="Heading 2" xfId="5235" builtinId="17" customBuiltin="1"/>
    <cellStyle name="Heading 2 2" xfId="111" xr:uid="{00000000-0005-0000-0000-0000F40A0000}"/>
    <cellStyle name="Heading 2 2 2" xfId="5294" xr:uid="{CFDE7E95-7B85-4108-AD68-0915131F6C8B}"/>
    <cellStyle name="Heading 2 3" xfId="110" xr:uid="{00000000-0005-0000-0000-0000F50A0000}"/>
    <cellStyle name="Heading 3" xfId="5236" builtinId="18" customBuiltin="1"/>
    <cellStyle name="Heading 3 2" xfId="113" xr:uid="{00000000-0005-0000-0000-0000F60A0000}"/>
    <cellStyle name="Heading 3 2 2" xfId="5295" xr:uid="{CC447C56-6A1E-4100-9637-3CC7F881BDDA}"/>
    <cellStyle name="Heading 3 3" xfId="112" xr:uid="{00000000-0005-0000-0000-0000F70A0000}"/>
    <cellStyle name="Heading 3 3 2" xfId="786" xr:uid="{00000000-0005-0000-0000-0000F80A0000}"/>
    <cellStyle name="Heading 3 4" xfId="315" xr:uid="{00000000-0005-0000-0000-0000F90A0000}"/>
    <cellStyle name="Heading 3 4 2" xfId="897" xr:uid="{00000000-0005-0000-0000-0000FA0A0000}"/>
    <cellStyle name="Heading 4" xfId="5237" builtinId="19" customBuiltin="1"/>
    <cellStyle name="Heading 4 2" xfId="115" xr:uid="{00000000-0005-0000-0000-0000FB0A0000}"/>
    <cellStyle name="Heading 4 2 2" xfId="5296" xr:uid="{E212091C-65B3-4590-970D-7DB217293E0D}"/>
    <cellStyle name="Heading 4 3" xfId="114" xr:uid="{00000000-0005-0000-0000-0000FC0A0000}"/>
    <cellStyle name="Hed Side" xfId="316" xr:uid="{00000000-0005-0000-0000-0000FD0A0000}"/>
    <cellStyle name="Hyperlink" xfId="3" builtinId="8"/>
    <cellStyle name="Hyperlink 2" xfId="116" xr:uid="{00000000-0005-0000-0000-0000FF0A0000}"/>
    <cellStyle name="Hyperlink 2 2" xfId="317" xr:uid="{00000000-0005-0000-0000-0000000B0000}"/>
    <cellStyle name="Hyperlink 2 3" xfId="318" xr:uid="{00000000-0005-0000-0000-0000010B0000}"/>
    <cellStyle name="Hyperlink 2 4" xfId="5392" xr:uid="{3A37C842-A4AE-457B-B76B-57B18B56B413}"/>
    <cellStyle name="Hyperlink 3" xfId="117" xr:uid="{00000000-0005-0000-0000-0000020B0000}"/>
    <cellStyle name="Hyperlink 3 2" xfId="319" xr:uid="{00000000-0005-0000-0000-0000030B0000}"/>
    <cellStyle name="Hyperlink 3 2 2" xfId="320" xr:uid="{00000000-0005-0000-0000-0000040B0000}"/>
    <cellStyle name="Hyperlink 3 3" xfId="321" xr:uid="{00000000-0005-0000-0000-0000050B0000}"/>
    <cellStyle name="Hyperlink 3 4" xfId="322" xr:uid="{00000000-0005-0000-0000-0000060B0000}"/>
    <cellStyle name="Hyperlink 4" xfId="118" xr:uid="{00000000-0005-0000-0000-0000070B0000}"/>
    <cellStyle name="Hyperlink 4 2" xfId="323" xr:uid="{00000000-0005-0000-0000-0000080B0000}"/>
    <cellStyle name="Hyperlink 5" xfId="119" xr:uid="{00000000-0005-0000-0000-0000090B0000}"/>
    <cellStyle name="Hyperlink 6" xfId="120" xr:uid="{00000000-0005-0000-0000-00000A0B0000}"/>
    <cellStyle name="Hyperlink 7" xfId="324" xr:uid="{00000000-0005-0000-0000-00000B0B0000}"/>
    <cellStyle name="Hyperlink 7 2" xfId="325" xr:uid="{00000000-0005-0000-0000-00000C0B0000}"/>
    <cellStyle name="Identification requete" xfId="326" xr:uid="{00000000-0005-0000-0000-00000D0B0000}"/>
    <cellStyle name="Input" xfId="10" builtinId="20" customBuiltin="1"/>
    <cellStyle name="Input 2" xfId="1454" xr:uid="{00000000-0005-0000-0000-00000F0B0000}"/>
    <cellStyle name="Input 2 2" xfId="5297" xr:uid="{ACDFB43E-C151-4C80-A819-CADAF18B0ABF}"/>
    <cellStyle name="Lien hypertexte" xfId="327" xr:uid="{00000000-0005-0000-0000-0000100B0000}"/>
    <cellStyle name="Lien hypertexte visité" xfId="328" xr:uid="{00000000-0005-0000-0000-0000110B0000}"/>
    <cellStyle name="Ligne détail" xfId="329" xr:uid="{00000000-0005-0000-0000-0000120B0000}"/>
    <cellStyle name="Ligne détail 2" xfId="330" xr:uid="{00000000-0005-0000-0000-0000130B0000}"/>
    <cellStyle name="Ligne détail 3" xfId="331" xr:uid="{00000000-0005-0000-0000-0000140B0000}"/>
    <cellStyle name="Linked Cell" xfId="11" builtinId="24" customBuiltin="1"/>
    <cellStyle name="Linked Cell 2" xfId="5298" xr:uid="{EE11E262-ABC2-46B5-AE75-ED8B1984706A}"/>
    <cellStyle name="MEV1" xfId="332" xr:uid="{00000000-0005-0000-0000-0000160B0000}"/>
    <cellStyle name="MEV2" xfId="333" xr:uid="{00000000-0005-0000-0000-0000170B0000}"/>
    <cellStyle name="MEV3" xfId="334" xr:uid="{00000000-0005-0000-0000-0000180B0000}"/>
    <cellStyle name="Neutral" xfId="9" builtinId="28" customBuiltin="1"/>
    <cellStyle name="Neutral 2" xfId="5299" xr:uid="{513D6F40-DA02-4868-B8D9-25EA7FF1995A}"/>
    <cellStyle name="Neutral 3" xfId="5351" xr:uid="{CA1EAF8D-AE9B-4BBC-A6D6-180E4191E3B8}"/>
    <cellStyle name="Normal" xfId="0" builtinId="0"/>
    <cellStyle name="Normal - Style1" xfId="335" xr:uid="{00000000-0005-0000-0000-00001B0B0000}"/>
    <cellStyle name="Normal - Style1 2" xfId="336" xr:uid="{00000000-0005-0000-0000-00001C0B0000}"/>
    <cellStyle name="Normal - Style2" xfId="337" xr:uid="{00000000-0005-0000-0000-00001D0B0000}"/>
    <cellStyle name="Normal - Style3" xfId="338" xr:uid="{00000000-0005-0000-0000-00001E0B0000}"/>
    <cellStyle name="Normal - Style4" xfId="339" xr:uid="{00000000-0005-0000-0000-00001F0B0000}"/>
    <cellStyle name="Normal - Style5" xfId="340" xr:uid="{00000000-0005-0000-0000-0000200B0000}"/>
    <cellStyle name="Normal - Style6" xfId="341" xr:uid="{00000000-0005-0000-0000-0000210B0000}"/>
    <cellStyle name="Normal - Style7" xfId="342" xr:uid="{00000000-0005-0000-0000-0000220B0000}"/>
    <cellStyle name="Normal - Style8" xfId="343" xr:uid="{00000000-0005-0000-0000-0000230B0000}"/>
    <cellStyle name="Normal 10" xfId="121" xr:uid="{00000000-0005-0000-0000-0000240B0000}"/>
    <cellStyle name="Normal 10 10" xfId="5364" xr:uid="{1DA1F414-11E0-40A8-B35E-DB336C3CCF9E}"/>
    <cellStyle name="Normal 10 2" xfId="344" xr:uid="{00000000-0005-0000-0000-0000250B0000}"/>
    <cellStyle name="Normal 10 2 2" xfId="345" xr:uid="{00000000-0005-0000-0000-0000260B0000}"/>
    <cellStyle name="Normal 10 2 2 2" xfId="663" xr:uid="{00000000-0005-0000-0000-0000270B0000}"/>
    <cellStyle name="Normal 10 2 2 2 2" xfId="1126" xr:uid="{00000000-0005-0000-0000-0000280B0000}"/>
    <cellStyle name="Normal 10 2 2 2 2 2" xfId="4205" xr:uid="{00000000-0005-0000-0000-0000290B0000}"/>
    <cellStyle name="Normal 10 2 2 2 3" xfId="1601" xr:uid="{00000000-0005-0000-0000-00002A0B0000}"/>
    <cellStyle name="Normal 10 2 2 2 3 2" xfId="4667" xr:uid="{00000000-0005-0000-0000-00002B0B0000}"/>
    <cellStyle name="Normal 10 2 2 2 4" xfId="3750" xr:uid="{00000000-0005-0000-0000-00002C0B0000}"/>
    <cellStyle name="Normal 10 2 2 2 5" xfId="3053" xr:uid="{00000000-0005-0000-0000-00002D0B0000}"/>
    <cellStyle name="Normal 10 2 2 2 6" xfId="2354" xr:uid="{00000000-0005-0000-0000-00002E0B0000}"/>
    <cellStyle name="Normal 10 2 2 3" xfId="899" xr:uid="{00000000-0005-0000-0000-00002F0B0000}"/>
    <cellStyle name="Normal 10 2 2 3 2" xfId="1846" xr:uid="{00000000-0005-0000-0000-0000300B0000}"/>
    <cellStyle name="Normal 10 2 2 3 2 2" xfId="4908" xr:uid="{00000000-0005-0000-0000-0000310B0000}"/>
    <cellStyle name="Normal 10 2 2 3 3" xfId="3978" xr:uid="{00000000-0005-0000-0000-0000320B0000}"/>
    <cellStyle name="Normal 10 2 2 3 4" xfId="3285" xr:uid="{00000000-0005-0000-0000-0000330B0000}"/>
    <cellStyle name="Normal 10 2 2 3 5" xfId="2586" xr:uid="{00000000-0005-0000-0000-0000340B0000}"/>
    <cellStyle name="Normal 10 2 2 4" xfId="1357" xr:uid="{00000000-0005-0000-0000-0000350B0000}"/>
    <cellStyle name="Normal 10 2 2 4 2" xfId="4433" xr:uid="{00000000-0005-0000-0000-0000360B0000}"/>
    <cellStyle name="Normal 10 2 2 5" xfId="3520" xr:uid="{00000000-0005-0000-0000-0000370B0000}"/>
    <cellStyle name="Normal 10 2 2 6" xfId="2819" xr:uid="{00000000-0005-0000-0000-0000380B0000}"/>
    <cellStyle name="Normal 10 2 2 7" xfId="2120" xr:uid="{00000000-0005-0000-0000-0000390B0000}"/>
    <cellStyle name="Normal 10 2 2 8" xfId="5409" xr:uid="{CE5FBF8B-7F67-44F3-A032-308425AC4357}"/>
    <cellStyle name="Normal 10 2 3" xfId="662" xr:uid="{00000000-0005-0000-0000-00003A0B0000}"/>
    <cellStyle name="Normal 10 2 3 2" xfId="1125" xr:uid="{00000000-0005-0000-0000-00003B0B0000}"/>
    <cellStyle name="Normal 10 2 3 2 2" xfId="4204" xr:uid="{00000000-0005-0000-0000-00003C0B0000}"/>
    <cellStyle name="Normal 10 2 3 3" xfId="1600" xr:uid="{00000000-0005-0000-0000-00003D0B0000}"/>
    <cellStyle name="Normal 10 2 3 3 2" xfId="4666" xr:uid="{00000000-0005-0000-0000-00003E0B0000}"/>
    <cellStyle name="Normal 10 2 3 4" xfId="3749" xr:uid="{00000000-0005-0000-0000-00003F0B0000}"/>
    <cellStyle name="Normal 10 2 3 5" xfId="3052" xr:uid="{00000000-0005-0000-0000-0000400B0000}"/>
    <cellStyle name="Normal 10 2 3 6" xfId="2353" xr:uid="{00000000-0005-0000-0000-0000410B0000}"/>
    <cellStyle name="Normal 10 2 4" xfId="898" xr:uid="{00000000-0005-0000-0000-0000420B0000}"/>
    <cellStyle name="Normal 10 2 4 2" xfId="1845" xr:uid="{00000000-0005-0000-0000-0000430B0000}"/>
    <cellStyle name="Normal 10 2 4 2 2" xfId="4907" xr:uid="{00000000-0005-0000-0000-0000440B0000}"/>
    <cellStyle name="Normal 10 2 4 3" xfId="3977" xr:uid="{00000000-0005-0000-0000-0000450B0000}"/>
    <cellStyle name="Normal 10 2 4 4" xfId="3284" xr:uid="{00000000-0005-0000-0000-0000460B0000}"/>
    <cellStyle name="Normal 10 2 4 5" xfId="2585" xr:uid="{00000000-0005-0000-0000-0000470B0000}"/>
    <cellStyle name="Normal 10 2 5" xfId="1356" xr:uid="{00000000-0005-0000-0000-0000480B0000}"/>
    <cellStyle name="Normal 10 2 5 2" xfId="4432" xr:uid="{00000000-0005-0000-0000-0000490B0000}"/>
    <cellStyle name="Normal 10 2 6" xfId="3519" xr:uid="{00000000-0005-0000-0000-00004A0B0000}"/>
    <cellStyle name="Normal 10 2 7" xfId="2818" xr:uid="{00000000-0005-0000-0000-00004B0B0000}"/>
    <cellStyle name="Normal 10 2 8" xfId="2119" xr:uid="{00000000-0005-0000-0000-00004C0B0000}"/>
    <cellStyle name="Normal 10 2 9" xfId="5370" xr:uid="{55CC5E77-BB9D-4CF1-8BC3-805A75906A2B}"/>
    <cellStyle name="Normal 10 3" xfId="346" xr:uid="{00000000-0005-0000-0000-00004D0B0000}"/>
    <cellStyle name="Normal 10 3 2" xfId="664" xr:uid="{00000000-0005-0000-0000-00004E0B0000}"/>
    <cellStyle name="Normal 10 3 2 2" xfId="1127" xr:uid="{00000000-0005-0000-0000-00004F0B0000}"/>
    <cellStyle name="Normal 10 3 2 2 2" xfId="4206" xr:uid="{00000000-0005-0000-0000-0000500B0000}"/>
    <cellStyle name="Normal 10 3 2 3" xfId="1602" xr:uid="{00000000-0005-0000-0000-0000510B0000}"/>
    <cellStyle name="Normal 10 3 2 3 2" xfId="4668" xr:uid="{00000000-0005-0000-0000-0000520B0000}"/>
    <cellStyle name="Normal 10 3 2 4" xfId="3751" xr:uid="{00000000-0005-0000-0000-0000530B0000}"/>
    <cellStyle name="Normal 10 3 2 5" xfId="3054" xr:uid="{00000000-0005-0000-0000-0000540B0000}"/>
    <cellStyle name="Normal 10 3 2 6" xfId="2355" xr:uid="{00000000-0005-0000-0000-0000550B0000}"/>
    <cellStyle name="Normal 10 3 3" xfId="900" xr:uid="{00000000-0005-0000-0000-0000560B0000}"/>
    <cellStyle name="Normal 10 3 3 2" xfId="1847" xr:uid="{00000000-0005-0000-0000-0000570B0000}"/>
    <cellStyle name="Normal 10 3 3 2 2" xfId="4909" xr:uid="{00000000-0005-0000-0000-0000580B0000}"/>
    <cellStyle name="Normal 10 3 3 3" xfId="3979" xr:uid="{00000000-0005-0000-0000-0000590B0000}"/>
    <cellStyle name="Normal 10 3 3 4" xfId="3286" xr:uid="{00000000-0005-0000-0000-00005A0B0000}"/>
    <cellStyle name="Normal 10 3 3 5" xfId="2587" xr:uid="{00000000-0005-0000-0000-00005B0B0000}"/>
    <cellStyle name="Normal 10 3 4" xfId="1358" xr:uid="{00000000-0005-0000-0000-00005C0B0000}"/>
    <cellStyle name="Normal 10 3 4 2" xfId="4434" xr:uid="{00000000-0005-0000-0000-00005D0B0000}"/>
    <cellStyle name="Normal 10 3 5" xfId="3521" xr:uid="{00000000-0005-0000-0000-00005E0B0000}"/>
    <cellStyle name="Normal 10 3 6" xfId="2820" xr:uid="{00000000-0005-0000-0000-00005F0B0000}"/>
    <cellStyle name="Normal 10 3 7" xfId="2121" xr:uid="{00000000-0005-0000-0000-0000600B0000}"/>
    <cellStyle name="Normal 10 4" xfId="553" xr:uid="{00000000-0005-0000-0000-0000610B0000}"/>
    <cellStyle name="Normal 10 4 2" xfId="1016" xr:uid="{00000000-0005-0000-0000-0000620B0000}"/>
    <cellStyle name="Normal 10 4 2 2" xfId="4095" xr:uid="{00000000-0005-0000-0000-0000630B0000}"/>
    <cellStyle name="Normal 10 4 3" xfId="1491" xr:uid="{00000000-0005-0000-0000-0000640B0000}"/>
    <cellStyle name="Normal 10 4 3 2" xfId="4557" xr:uid="{00000000-0005-0000-0000-0000650B0000}"/>
    <cellStyle name="Normal 10 4 4" xfId="3640" xr:uid="{00000000-0005-0000-0000-0000660B0000}"/>
    <cellStyle name="Normal 10 4 5" xfId="2943" xr:uid="{00000000-0005-0000-0000-0000670B0000}"/>
    <cellStyle name="Normal 10 4 6" xfId="2244" xr:uid="{00000000-0005-0000-0000-0000680B0000}"/>
    <cellStyle name="Normal 10 5" xfId="787" xr:uid="{00000000-0005-0000-0000-0000690B0000}"/>
    <cellStyle name="Normal 10 5 2" xfId="1728" xr:uid="{00000000-0005-0000-0000-00006A0B0000}"/>
    <cellStyle name="Normal 10 5 2 2" xfId="4790" xr:uid="{00000000-0005-0000-0000-00006B0B0000}"/>
    <cellStyle name="Normal 10 5 3" xfId="3868" xr:uid="{00000000-0005-0000-0000-00006C0B0000}"/>
    <cellStyle name="Normal 10 5 4" xfId="3174" xr:uid="{00000000-0005-0000-0000-00006D0B0000}"/>
    <cellStyle name="Normal 10 5 5" xfId="2475" xr:uid="{00000000-0005-0000-0000-00006E0B0000}"/>
    <cellStyle name="Normal 10 6" xfId="1246" xr:uid="{00000000-0005-0000-0000-00006F0B0000}"/>
    <cellStyle name="Normal 10 6 2" xfId="4322" xr:uid="{00000000-0005-0000-0000-0000700B0000}"/>
    <cellStyle name="Normal 10 7" xfId="3409" xr:uid="{00000000-0005-0000-0000-0000710B0000}"/>
    <cellStyle name="Normal 10 8" xfId="2708" xr:uid="{00000000-0005-0000-0000-0000720B0000}"/>
    <cellStyle name="Normal 10 9" xfId="2007" xr:uid="{00000000-0005-0000-0000-0000730B0000}"/>
    <cellStyle name="Normal 11" xfId="122" xr:uid="{00000000-0005-0000-0000-0000740B0000}"/>
    <cellStyle name="Normal 11 2" xfId="5413" xr:uid="{06852EE4-FC44-4109-9741-43B5C2870A3F}"/>
    <cellStyle name="Normal 11 3" xfId="5412" xr:uid="{B9C62DD1-06F4-40EF-A462-D11EF327271D}"/>
    <cellStyle name="Normal 11_Weather Data ENTRY" xfId="5414" xr:uid="{F47B1E22-C828-45C4-A508-EE5F9A1E78B9}"/>
    <cellStyle name="Normal 12" xfId="123" xr:uid="{00000000-0005-0000-0000-0000750B0000}"/>
    <cellStyle name="Normal 12 2" xfId="347" xr:uid="{00000000-0005-0000-0000-0000760B0000}"/>
    <cellStyle name="Normal 12 2 2" xfId="665" xr:uid="{00000000-0005-0000-0000-0000770B0000}"/>
    <cellStyle name="Normal 12 2 2 2" xfId="1128" xr:uid="{00000000-0005-0000-0000-0000780B0000}"/>
    <cellStyle name="Normal 12 2 2 2 2" xfId="4207" xr:uid="{00000000-0005-0000-0000-0000790B0000}"/>
    <cellStyle name="Normal 12 2 2 3" xfId="1603" xr:uid="{00000000-0005-0000-0000-00007A0B0000}"/>
    <cellStyle name="Normal 12 2 2 3 2" xfId="4669" xr:uid="{00000000-0005-0000-0000-00007B0B0000}"/>
    <cellStyle name="Normal 12 2 2 4" xfId="3752" xr:uid="{00000000-0005-0000-0000-00007C0B0000}"/>
    <cellStyle name="Normal 12 2 2 5" xfId="3055" xr:uid="{00000000-0005-0000-0000-00007D0B0000}"/>
    <cellStyle name="Normal 12 2 2 6" xfId="2356" xr:uid="{00000000-0005-0000-0000-00007E0B0000}"/>
    <cellStyle name="Normal 12 2 3" xfId="901" xr:uid="{00000000-0005-0000-0000-00007F0B0000}"/>
    <cellStyle name="Normal 12 2 3 2" xfId="1848" xr:uid="{00000000-0005-0000-0000-0000800B0000}"/>
    <cellStyle name="Normal 12 2 3 2 2" xfId="4910" xr:uid="{00000000-0005-0000-0000-0000810B0000}"/>
    <cellStyle name="Normal 12 2 3 3" xfId="3980" xr:uid="{00000000-0005-0000-0000-0000820B0000}"/>
    <cellStyle name="Normal 12 2 3 4" xfId="3287" xr:uid="{00000000-0005-0000-0000-0000830B0000}"/>
    <cellStyle name="Normal 12 2 3 5" xfId="2588" xr:uid="{00000000-0005-0000-0000-0000840B0000}"/>
    <cellStyle name="Normal 12 2 4" xfId="1359" xr:uid="{00000000-0005-0000-0000-0000850B0000}"/>
    <cellStyle name="Normal 12 2 4 2" xfId="4435" xr:uid="{00000000-0005-0000-0000-0000860B0000}"/>
    <cellStyle name="Normal 12 2 5" xfId="3522" xr:uid="{00000000-0005-0000-0000-0000870B0000}"/>
    <cellStyle name="Normal 12 2 6" xfId="2821" xr:uid="{00000000-0005-0000-0000-0000880B0000}"/>
    <cellStyle name="Normal 12 2 7" xfId="2122" xr:uid="{00000000-0005-0000-0000-0000890B0000}"/>
    <cellStyle name="Normal 12 3" xfId="554" xr:uid="{00000000-0005-0000-0000-00008A0B0000}"/>
    <cellStyle name="Normal 12 3 2" xfId="1017" xr:uid="{00000000-0005-0000-0000-00008B0B0000}"/>
    <cellStyle name="Normal 12 3 2 2" xfId="4096" xr:uid="{00000000-0005-0000-0000-00008C0B0000}"/>
    <cellStyle name="Normal 12 3 3" xfId="1492" xr:uid="{00000000-0005-0000-0000-00008D0B0000}"/>
    <cellStyle name="Normal 12 3 3 2" xfId="4558" xr:uid="{00000000-0005-0000-0000-00008E0B0000}"/>
    <cellStyle name="Normal 12 3 4" xfId="3641" xr:uid="{00000000-0005-0000-0000-00008F0B0000}"/>
    <cellStyle name="Normal 12 3 5" xfId="2944" xr:uid="{00000000-0005-0000-0000-0000900B0000}"/>
    <cellStyle name="Normal 12 3 6" xfId="2245" xr:uid="{00000000-0005-0000-0000-0000910B0000}"/>
    <cellStyle name="Normal 12 4" xfId="788" xr:uid="{00000000-0005-0000-0000-0000920B0000}"/>
    <cellStyle name="Normal 12 4 2" xfId="1729" xr:uid="{00000000-0005-0000-0000-0000930B0000}"/>
    <cellStyle name="Normal 12 4 2 2" xfId="4791" xr:uid="{00000000-0005-0000-0000-0000940B0000}"/>
    <cellStyle name="Normal 12 4 3" xfId="3869" xr:uid="{00000000-0005-0000-0000-0000950B0000}"/>
    <cellStyle name="Normal 12 4 4" xfId="3175" xr:uid="{00000000-0005-0000-0000-0000960B0000}"/>
    <cellStyle name="Normal 12 4 5" xfId="2476" xr:uid="{00000000-0005-0000-0000-0000970B0000}"/>
    <cellStyle name="Normal 12 5" xfId="1247" xr:uid="{00000000-0005-0000-0000-0000980B0000}"/>
    <cellStyle name="Normal 12 5 2" xfId="4323" xr:uid="{00000000-0005-0000-0000-0000990B0000}"/>
    <cellStyle name="Normal 12 6" xfId="3410" xr:uid="{00000000-0005-0000-0000-00009A0B0000}"/>
    <cellStyle name="Normal 12 7" xfId="2709" xr:uid="{00000000-0005-0000-0000-00009B0B0000}"/>
    <cellStyle name="Normal 12 8" xfId="2008" xr:uid="{00000000-0005-0000-0000-00009C0B0000}"/>
    <cellStyle name="Normal 12 9" xfId="5365" xr:uid="{BB6CB710-005C-4118-87A1-186FD659E714}"/>
    <cellStyle name="Normal 13" xfId="124" xr:uid="{00000000-0005-0000-0000-00009D0B0000}"/>
    <cellStyle name="Normal 13 2" xfId="348" xr:uid="{00000000-0005-0000-0000-00009E0B0000}"/>
    <cellStyle name="Normal 13 2 2" xfId="666" xr:uid="{00000000-0005-0000-0000-00009F0B0000}"/>
    <cellStyle name="Normal 13 2 2 2" xfId="1129" xr:uid="{00000000-0005-0000-0000-0000A00B0000}"/>
    <cellStyle name="Normal 13 2 2 2 2" xfId="4208" xr:uid="{00000000-0005-0000-0000-0000A10B0000}"/>
    <cellStyle name="Normal 13 2 2 3" xfId="1604" xr:uid="{00000000-0005-0000-0000-0000A20B0000}"/>
    <cellStyle name="Normal 13 2 2 3 2" xfId="4670" xr:uid="{00000000-0005-0000-0000-0000A30B0000}"/>
    <cellStyle name="Normal 13 2 2 4" xfId="3753" xr:uid="{00000000-0005-0000-0000-0000A40B0000}"/>
    <cellStyle name="Normal 13 2 2 5" xfId="3056" xr:uid="{00000000-0005-0000-0000-0000A50B0000}"/>
    <cellStyle name="Normal 13 2 2 6" xfId="2357" xr:uid="{00000000-0005-0000-0000-0000A60B0000}"/>
    <cellStyle name="Normal 13 2 3" xfId="902" xr:uid="{00000000-0005-0000-0000-0000A70B0000}"/>
    <cellStyle name="Normal 13 2 3 2" xfId="1849" xr:uid="{00000000-0005-0000-0000-0000A80B0000}"/>
    <cellStyle name="Normal 13 2 3 2 2" xfId="4911" xr:uid="{00000000-0005-0000-0000-0000A90B0000}"/>
    <cellStyle name="Normal 13 2 3 3" xfId="3981" xr:uid="{00000000-0005-0000-0000-0000AA0B0000}"/>
    <cellStyle name="Normal 13 2 3 4" xfId="3288" xr:uid="{00000000-0005-0000-0000-0000AB0B0000}"/>
    <cellStyle name="Normal 13 2 3 5" xfId="2589" xr:uid="{00000000-0005-0000-0000-0000AC0B0000}"/>
    <cellStyle name="Normal 13 2 4" xfId="1360" xr:uid="{00000000-0005-0000-0000-0000AD0B0000}"/>
    <cellStyle name="Normal 13 2 4 2" xfId="4436" xr:uid="{00000000-0005-0000-0000-0000AE0B0000}"/>
    <cellStyle name="Normal 13 2 5" xfId="3523" xr:uid="{00000000-0005-0000-0000-0000AF0B0000}"/>
    <cellStyle name="Normal 13 2 6" xfId="2822" xr:uid="{00000000-0005-0000-0000-0000B00B0000}"/>
    <cellStyle name="Normal 13 2 7" xfId="2123" xr:uid="{00000000-0005-0000-0000-0000B10B0000}"/>
    <cellStyle name="Normal 13 3" xfId="555" xr:uid="{00000000-0005-0000-0000-0000B20B0000}"/>
    <cellStyle name="Normal 13 3 2" xfId="1018" xr:uid="{00000000-0005-0000-0000-0000B30B0000}"/>
    <cellStyle name="Normal 13 3 2 2" xfId="4097" xr:uid="{00000000-0005-0000-0000-0000B40B0000}"/>
    <cellStyle name="Normal 13 3 3" xfId="1493" xr:uid="{00000000-0005-0000-0000-0000B50B0000}"/>
    <cellStyle name="Normal 13 3 3 2" xfId="4559" xr:uid="{00000000-0005-0000-0000-0000B60B0000}"/>
    <cellStyle name="Normal 13 3 4" xfId="3642" xr:uid="{00000000-0005-0000-0000-0000B70B0000}"/>
    <cellStyle name="Normal 13 3 5" xfId="2945" xr:uid="{00000000-0005-0000-0000-0000B80B0000}"/>
    <cellStyle name="Normal 13 3 6" xfId="2246" xr:uid="{00000000-0005-0000-0000-0000B90B0000}"/>
    <cellStyle name="Normal 13 4" xfId="789" xr:uid="{00000000-0005-0000-0000-0000BA0B0000}"/>
    <cellStyle name="Normal 13 4 2" xfId="1730" xr:uid="{00000000-0005-0000-0000-0000BB0B0000}"/>
    <cellStyle name="Normal 13 4 2 2" xfId="4792" xr:uid="{00000000-0005-0000-0000-0000BC0B0000}"/>
    <cellStyle name="Normal 13 4 3" xfId="3870" xr:uid="{00000000-0005-0000-0000-0000BD0B0000}"/>
    <cellStyle name="Normal 13 4 4" xfId="3176" xr:uid="{00000000-0005-0000-0000-0000BE0B0000}"/>
    <cellStyle name="Normal 13 4 5" xfId="2477" xr:uid="{00000000-0005-0000-0000-0000BF0B0000}"/>
    <cellStyle name="Normal 13 5" xfId="1248" xr:uid="{00000000-0005-0000-0000-0000C00B0000}"/>
    <cellStyle name="Normal 13 5 2" xfId="4324" xr:uid="{00000000-0005-0000-0000-0000C10B0000}"/>
    <cellStyle name="Normal 13 6" xfId="3411" xr:uid="{00000000-0005-0000-0000-0000C20B0000}"/>
    <cellStyle name="Normal 13 7" xfId="2710" xr:uid="{00000000-0005-0000-0000-0000C30B0000}"/>
    <cellStyle name="Normal 13 8" xfId="2009" xr:uid="{00000000-0005-0000-0000-0000C40B0000}"/>
    <cellStyle name="Normal 13 9" xfId="5369" xr:uid="{2527AA05-E771-4E57-898F-FF788AE0C0E9}"/>
    <cellStyle name="Normal 14" xfId="349" xr:uid="{00000000-0005-0000-0000-0000C50B0000}"/>
    <cellStyle name="Normal 14 10" xfId="2124" xr:uid="{00000000-0005-0000-0000-0000C60B0000}"/>
    <cellStyle name="Normal 14 2" xfId="350" xr:uid="{00000000-0005-0000-0000-0000C70B0000}"/>
    <cellStyle name="Normal 14 2 2" xfId="351" xr:uid="{00000000-0005-0000-0000-0000C80B0000}"/>
    <cellStyle name="Normal 14 2 2 2" xfId="669" xr:uid="{00000000-0005-0000-0000-0000C90B0000}"/>
    <cellStyle name="Normal 14 2 2 2 2" xfId="1132" xr:uid="{00000000-0005-0000-0000-0000CA0B0000}"/>
    <cellStyle name="Normal 14 2 2 2 2 2" xfId="4211" xr:uid="{00000000-0005-0000-0000-0000CB0B0000}"/>
    <cellStyle name="Normal 14 2 2 2 3" xfId="1607" xr:uid="{00000000-0005-0000-0000-0000CC0B0000}"/>
    <cellStyle name="Normal 14 2 2 2 3 2" xfId="4673" xr:uid="{00000000-0005-0000-0000-0000CD0B0000}"/>
    <cellStyle name="Normal 14 2 2 2 4" xfId="3756" xr:uid="{00000000-0005-0000-0000-0000CE0B0000}"/>
    <cellStyle name="Normal 14 2 2 2 5" xfId="3059" xr:uid="{00000000-0005-0000-0000-0000CF0B0000}"/>
    <cellStyle name="Normal 14 2 2 2 6" xfId="2360" xr:uid="{00000000-0005-0000-0000-0000D00B0000}"/>
    <cellStyle name="Normal 14 2 2 3" xfId="905" xr:uid="{00000000-0005-0000-0000-0000D10B0000}"/>
    <cellStyle name="Normal 14 2 2 3 2" xfId="1852" xr:uid="{00000000-0005-0000-0000-0000D20B0000}"/>
    <cellStyle name="Normal 14 2 2 3 2 2" xfId="4914" xr:uid="{00000000-0005-0000-0000-0000D30B0000}"/>
    <cellStyle name="Normal 14 2 2 3 3" xfId="3984" xr:uid="{00000000-0005-0000-0000-0000D40B0000}"/>
    <cellStyle name="Normal 14 2 2 3 4" xfId="3291" xr:uid="{00000000-0005-0000-0000-0000D50B0000}"/>
    <cellStyle name="Normal 14 2 2 3 5" xfId="2592" xr:uid="{00000000-0005-0000-0000-0000D60B0000}"/>
    <cellStyle name="Normal 14 2 2 4" xfId="1363" xr:uid="{00000000-0005-0000-0000-0000D70B0000}"/>
    <cellStyle name="Normal 14 2 2 4 2" xfId="4439" xr:uid="{00000000-0005-0000-0000-0000D80B0000}"/>
    <cellStyle name="Normal 14 2 2 5" xfId="3526" xr:uid="{00000000-0005-0000-0000-0000D90B0000}"/>
    <cellStyle name="Normal 14 2 2 6" xfId="2825" xr:uid="{00000000-0005-0000-0000-0000DA0B0000}"/>
    <cellStyle name="Normal 14 2 2 7" xfId="2126" xr:uid="{00000000-0005-0000-0000-0000DB0B0000}"/>
    <cellStyle name="Normal 14 2 3" xfId="668" xr:uid="{00000000-0005-0000-0000-0000DC0B0000}"/>
    <cellStyle name="Normal 14 2 3 2" xfId="1131" xr:uid="{00000000-0005-0000-0000-0000DD0B0000}"/>
    <cellStyle name="Normal 14 2 3 2 2" xfId="4210" xr:uid="{00000000-0005-0000-0000-0000DE0B0000}"/>
    <cellStyle name="Normal 14 2 3 3" xfId="1606" xr:uid="{00000000-0005-0000-0000-0000DF0B0000}"/>
    <cellStyle name="Normal 14 2 3 3 2" xfId="4672" xr:uid="{00000000-0005-0000-0000-0000E00B0000}"/>
    <cellStyle name="Normal 14 2 3 4" xfId="3755" xr:uid="{00000000-0005-0000-0000-0000E10B0000}"/>
    <cellStyle name="Normal 14 2 3 5" xfId="3058" xr:uid="{00000000-0005-0000-0000-0000E20B0000}"/>
    <cellStyle name="Normal 14 2 3 6" xfId="2359" xr:uid="{00000000-0005-0000-0000-0000E30B0000}"/>
    <cellStyle name="Normal 14 2 4" xfId="904" xr:uid="{00000000-0005-0000-0000-0000E40B0000}"/>
    <cellStyle name="Normal 14 2 4 2" xfId="1851" xr:uid="{00000000-0005-0000-0000-0000E50B0000}"/>
    <cellStyle name="Normal 14 2 4 2 2" xfId="4913" xr:uid="{00000000-0005-0000-0000-0000E60B0000}"/>
    <cellStyle name="Normal 14 2 4 3" xfId="3983" xr:uid="{00000000-0005-0000-0000-0000E70B0000}"/>
    <cellStyle name="Normal 14 2 4 4" xfId="3290" xr:uid="{00000000-0005-0000-0000-0000E80B0000}"/>
    <cellStyle name="Normal 14 2 4 5" xfId="2591" xr:uid="{00000000-0005-0000-0000-0000E90B0000}"/>
    <cellStyle name="Normal 14 2 5" xfId="1362" xr:uid="{00000000-0005-0000-0000-0000EA0B0000}"/>
    <cellStyle name="Normal 14 2 5 2" xfId="4438" xr:uid="{00000000-0005-0000-0000-0000EB0B0000}"/>
    <cellStyle name="Normal 14 2 6" xfId="3525" xr:uid="{00000000-0005-0000-0000-0000EC0B0000}"/>
    <cellStyle name="Normal 14 2 7" xfId="2824" xr:uid="{00000000-0005-0000-0000-0000ED0B0000}"/>
    <cellStyle name="Normal 14 2 8" xfId="2125" xr:uid="{00000000-0005-0000-0000-0000EE0B0000}"/>
    <cellStyle name="Normal 14 3" xfId="352" xr:uid="{00000000-0005-0000-0000-0000EF0B0000}"/>
    <cellStyle name="Normal 14 3 2" xfId="353" xr:uid="{00000000-0005-0000-0000-0000F00B0000}"/>
    <cellStyle name="Normal 14 3 2 2" xfId="671" xr:uid="{00000000-0005-0000-0000-0000F10B0000}"/>
    <cellStyle name="Normal 14 3 2 2 2" xfId="1134" xr:uid="{00000000-0005-0000-0000-0000F20B0000}"/>
    <cellStyle name="Normal 14 3 2 2 2 2" xfId="4213" xr:uid="{00000000-0005-0000-0000-0000F30B0000}"/>
    <cellStyle name="Normal 14 3 2 2 3" xfId="1609" xr:uid="{00000000-0005-0000-0000-0000F40B0000}"/>
    <cellStyle name="Normal 14 3 2 2 3 2" xfId="4675" xr:uid="{00000000-0005-0000-0000-0000F50B0000}"/>
    <cellStyle name="Normal 14 3 2 2 4" xfId="3758" xr:uid="{00000000-0005-0000-0000-0000F60B0000}"/>
    <cellStyle name="Normal 14 3 2 2 5" xfId="3061" xr:uid="{00000000-0005-0000-0000-0000F70B0000}"/>
    <cellStyle name="Normal 14 3 2 2 6" xfId="2362" xr:uid="{00000000-0005-0000-0000-0000F80B0000}"/>
    <cellStyle name="Normal 14 3 2 3" xfId="907" xr:uid="{00000000-0005-0000-0000-0000F90B0000}"/>
    <cellStyle name="Normal 14 3 2 3 2" xfId="1854" xr:uid="{00000000-0005-0000-0000-0000FA0B0000}"/>
    <cellStyle name="Normal 14 3 2 3 2 2" xfId="4916" xr:uid="{00000000-0005-0000-0000-0000FB0B0000}"/>
    <cellStyle name="Normal 14 3 2 3 3" xfId="3986" xr:uid="{00000000-0005-0000-0000-0000FC0B0000}"/>
    <cellStyle name="Normal 14 3 2 3 4" xfId="3293" xr:uid="{00000000-0005-0000-0000-0000FD0B0000}"/>
    <cellStyle name="Normal 14 3 2 3 5" xfId="2594" xr:uid="{00000000-0005-0000-0000-0000FE0B0000}"/>
    <cellStyle name="Normal 14 3 2 4" xfId="1365" xr:uid="{00000000-0005-0000-0000-0000FF0B0000}"/>
    <cellStyle name="Normal 14 3 2 4 2" xfId="4441" xr:uid="{00000000-0005-0000-0000-0000000C0000}"/>
    <cellStyle name="Normal 14 3 2 5" xfId="3528" xr:uid="{00000000-0005-0000-0000-0000010C0000}"/>
    <cellStyle name="Normal 14 3 2 6" xfId="2827" xr:uid="{00000000-0005-0000-0000-0000020C0000}"/>
    <cellStyle name="Normal 14 3 2 7" xfId="2128" xr:uid="{00000000-0005-0000-0000-0000030C0000}"/>
    <cellStyle name="Normal 14 3 3" xfId="354" xr:uid="{00000000-0005-0000-0000-0000040C0000}"/>
    <cellStyle name="Normal 14 3 3 2" xfId="672" xr:uid="{00000000-0005-0000-0000-0000050C0000}"/>
    <cellStyle name="Normal 14 3 3 2 2" xfId="1135" xr:uid="{00000000-0005-0000-0000-0000060C0000}"/>
    <cellStyle name="Normal 14 3 3 2 2 2" xfId="4214" xr:uid="{00000000-0005-0000-0000-0000070C0000}"/>
    <cellStyle name="Normal 14 3 3 2 3" xfId="1610" xr:uid="{00000000-0005-0000-0000-0000080C0000}"/>
    <cellStyle name="Normal 14 3 3 2 3 2" xfId="4676" xr:uid="{00000000-0005-0000-0000-0000090C0000}"/>
    <cellStyle name="Normal 14 3 3 2 4" xfId="3759" xr:uid="{00000000-0005-0000-0000-00000A0C0000}"/>
    <cellStyle name="Normal 14 3 3 2 5" xfId="3062" xr:uid="{00000000-0005-0000-0000-00000B0C0000}"/>
    <cellStyle name="Normal 14 3 3 2 6" xfId="2363" xr:uid="{00000000-0005-0000-0000-00000C0C0000}"/>
    <cellStyle name="Normal 14 3 3 3" xfId="908" xr:uid="{00000000-0005-0000-0000-00000D0C0000}"/>
    <cellStyle name="Normal 14 3 3 3 2" xfId="1855" xr:uid="{00000000-0005-0000-0000-00000E0C0000}"/>
    <cellStyle name="Normal 14 3 3 3 2 2" xfId="4917" xr:uid="{00000000-0005-0000-0000-00000F0C0000}"/>
    <cellStyle name="Normal 14 3 3 3 3" xfId="3987" xr:uid="{00000000-0005-0000-0000-0000100C0000}"/>
    <cellStyle name="Normal 14 3 3 3 4" xfId="3294" xr:uid="{00000000-0005-0000-0000-0000110C0000}"/>
    <cellStyle name="Normal 14 3 3 3 5" xfId="2595" xr:uid="{00000000-0005-0000-0000-0000120C0000}"/>
    <cellStyle name="Normal 14 3 3 4" xfId="1366" xr:uid="{00000000-0005-0000-0000-0000130C0000}"/>
    <cellStyle name="Normal 14 3 3 4 2" xfId="4442" xr:uid="{00000000-0005-0000-0000-0000140C0000}"/>
    <cellStyle name="Normal 14 3 3 5" xfId="3529" xr:uid="{00000000-0005-0000-0000-0000150C0000}"/>
    <cellStyle name="Normal 14 3 3 6" xfId="2828" xr:uid="{00000000-0005-0000-0000-0000160C0000}"/>
    <cellStyle name="Normal 14 3 3 7" xfId="2129" xr:uid="{00000000-0005-0000-0000-0000170C0000}"/>
    <cellStyle name="Normal 14 3 4" xfId="670" xr:uid="{00000000-0005-0000-0000-0000180C0000}"/>
    <cellStyle name="Normal 14 3 4 2" xfId="1133" xr:uid="{00000000-0005-0000-0000-0000190C0000}"/>
    <cellStyle name="Normal 14 3 4 2 2" xfId="4212" xr:uid="{00000000-0005-0000-0000-00001A0C0000}"/>
    <cellStyle name="Normal 14 3 4 3" xfId="1608" xr:uid="{00000000-0005-0000-0000-00001B0C0000}"/>
    <cellStyle name="Normal 14 3 4 3 2" xfId="4674" xr:uid="{00000000-0005-0000-0000-00001C0C0000}"/>
    <cellStyle name="Normal 14 3 4 4" xfId="3757" xr:uid="{00000000-0005-0000-0000-00001D0C0000}"/>
    <cellStyle name="Normal 14 3 4 5" xfId="3060" xr:uid="{00000000-0005-0000-0000-00001E0C0000}"/>
    <cellStyle name="Normal 14 3 4 6" xfId="2361" xr:uid="{00000000-0005-0000-0000-00001F0C0000}"/>
    <cellStyle name="Normal 14 3 5" xfId="906" xr:uid="{00000000-0005-0000-0000-0000200C0000}"/>
    <cellStyle name="Normal 14 3 5 2" xfId="1853" xr:uid="{00000000-0005-0000-0000-0000210C0000}"/>
    <cellStyle name="Normal 14 3 5 2 2" xfId="4915" xr:uid="{00000000-0005-0000-0000-0000220C0000}"/>
    <cellStyle name="Normal 14 3 5 3" xfId="3985" xr:uid="{00000000-0005-0000-0000-0000230C0000}"/>
    <cellStyle name="Normal 14 3 5 4" xfId="3292" xr:uid="{00000000-0005-0000-0000-0000240C0000}"/>
    <cellStyle name="Normal 14 3 5 5" xfId="2593" xr:uid="{00000000-0005-0000-0000-0000250C0000}"/>
    <cellStyle name="Normal 14 3 6" xfId="1364" xr:uid="{00000000-0005-0000-0000-0000260C0000}"/>
    <cellStyle name="Normal 14 3 6 2" xfId="4440" xr:uid="{00000000-0005-0000-0000-0000270C0000}"/>
    <cellStyle name="Normal 14 3 7" xfId="3527" xr:uid="{00000000-0005-0000-0000-0000280C0000}"/>
    <cellStyle name="Normal 14 3 8" xfId="2826" xr:uid="{00000000-0005-0000-0000-0000290C0000}"/>
    <cellStyle name="Normal 14 3 9" xfId="2127" xr:uid="{00000000-0005-0000-0000-00002A0C0000}"/>
    <cellStyle name="Normal 14 4" xfId="355" xr:uid="{00000000-0005-0000-0000-00002B0C0000}"/>
    <cellStyle name="Normal 14 4 2" xfId="673" xr:uid="{00000000-0005-0000-0000-00002C0C0000}"/>
    <cellStyle name="Normal 14 4 2 2" xfId="1136" xr:uid="{00000000-0005-0000-0000-00002D0C0000}"/>
    <cellStyle name="Normal 14 4 2 2 2" xfId="4215" xr:uid="{00000000-0005-0000-0000-00002E0C0000}"/>
    <cellStyle name="Normal 14 4 2 3" xfId="1611" xr:uid="{00000000-0005-0000-0000-00002F0C0000}"/>
    <cellStyle name="Normal 14 4 2 3 2" xfId="4677" xr:uid="{00000000-0005-0000-0000-0000300C0000}"/>
    <cellStyle name="Normal 14 4 2 4" xfId="3760" xr:uid="{00000000-0005-0000-0000-0000310C0000}"/>
    <cellStyle name="Normal 14 4 2 5" xfId="3063" xr:uid="{00000000-0005-0000-0000-0000320C0000}"/>
    <cellStyle name="Normal 14 4 2 6" xfId="2364" xr:uid="{00000000-0005-0000-0000-0000330C0000}"/>
    <cellStyle name="Normal 14 4 3" xfId="909" xr:uid="{00000000-0005-0000-0000-0000340C0000}"/>
    <cellStyle name="Normal 14 4 3 2" xfId="1856" xr:uid="{00000000-0005-0000-0000-0000350C0000}"/>
    <cellStyle name="Normal 14 4 3 2 2" xfId="4918" xr:uid="{00000000-0005-0000-0000-0000360C0000}"/>
    <cellStyle name="Normal 14 4 3 3" xfId="3988" xr:uid="{00000000-0005-0000-0000-0000370C0000}"/>
    <cellStyle name="Normal 14 4 3 4" xfId="3295" xr:uid="{00000000-0005-0000-0000-0000380C0000}"/>
    <cellStyle name="Normal 14 4 3 5" xfId="2596" xr:uid="{00000000-0005-0000-0000-0000390C0000}"/>
    <cellStyle name="Normal 14 4 4" xfId="1367" xr:uid="{00000000-0005-0000-0000-00003A0C0000}"/>
    <cellStyle name="Normal 14 4 4 2" xfId="4443" xr:uid="{00000000-0005-0000-0000-00003B0C0000}"/>
    <cellStyle name="Normal 14 4 5" xfId="3530" xr:uid="{00000000-0005-0000-0000-00003C0C0000}"/>
    <cellStyle name="Normal 14 4 6" xfId="2829" xr:uid="{00000000-0005-0000-0000-00003D0C0000}"/>
    <cellStyle name="Normal 14 4 7" xfId="2130" xr:uid="{00000000-0005-0000-0000-00003E0C0000}"/>
    <cellStyle name="Normal 14 5" xfId="667" xr:uid="{00000000-0005-0000-0000-00003F0C0000}"/>
    <cellStyle name="Normal 14 5 2" xfId="1130" xr:uid="{00000000-0005-0000-0000-0000400C0000}"/>
    <cellStyle name="Normal 14 5 2 2" xfId="4209" xr:uid="{00000000-0005-0000-0000-0000410C0000}"/>
    <cellStyle name="Normal 14 5 3" xfId="1605" xr:uid="{00000000-0005-0000-0000-0000420C0000}"/>
    <cellStyle name="Normal 14 5 3 2" xfId="4671" xr:uid="{00000000-0005-0000-0000-0000430C0000}"/>
    <cellStyle name="Normal 14 5 4" xfId="3754" xr:uid="{00000000-0005-0000-0000-0000440C0000}"/>
    <cellStyle name="Normal 14 5 5" xfId="3057" xr:uid="{00000000-0005-0000-0000-0000450C0000}"/>
    <cellStyle name="Normal 14 5 6" xfId="2358" xr:uid="{00000000-0005-0000-0000-0000460C0000}"/>
    <cellStyle name="Normal 14 6" xfId="903" xr:uid="{00000000-0005-0000-0000-0000470C0000}"/>
    <cellStyle name="Normal 14 6 2" xfId="1850" xr:uid="{00000000-0005-0000-0000-0000480C0000}"/>
    <cellStyle name="Normal 14 6 2 2" xfId="4912" xr:uid="{00000000-0005-0000-0000-0000490C0000}"/>
    <cellStyle name="Normal 14 6 3" xfId="3982" xr:uid="{00000000-0005-0000-0000-00004A0C0000}"/>
    <cellStyle name="Normal 14 6 4" xfId="3289" xr:uid="{00000000-0005-0000-0000-00004B0C0000}"/>
    <cellStyle name="Normal 14 6 5" xfId="2590" xr:uid="{00000000-0005-0000-0000-00004C0C0000}"/>
    <cellStyle name="Normal 14 7" xfId="1361" xr:uid="{00000000-0005-0000-0000-00004D0C0000}"/>
    <cellStyle name="Normal 14 7 2" xfId="4437" xr:uid="{00000000-0005-0000-0000-00004E0C0000}"/>
    <cellStyle name="Normal 14 8" xfId="3524" xr:uid="{00000000-0005-0000-0000-00004F0C0000}"/>
    <cellStyle name="Normal 14 9" xfId="2823" xr:uid="{00000000-0005-0000-0000-0000500C0000}"/>
    <cellStyle name="Normal 15" xfId="356" xr:uid="{00000000-0005-0000-0000-0000510C0000}"/>
    <cellStyle name="Normal 15 2" xfId="357" xr:uid="{00000000-0005-0000-0000-0000520C0000}"/>
    <cellStyle name="Normal 15 2 2" xfId="358" xr:uid="{00000000-0005-0000-0000-0000530C0000}"/>
    <cellStyle name="Normal 15 2 2 2" xfId="676" xr:uid="{00000000-0005-0000-0000-0000540C0000}"/>
    <cellStyle name="Normal 15 2 2 2 2" xfId="1139" xr:uid="{00000000-0005-0000-0000-0000550C0000}"/>
    <cellStyle name="Normal 15 2 2 2 2 2" xfId="4218" xr:uid="{00000000-0005-0000-0000-0000560C0000}"/>
    <cellStyle name="Normal 15 2 2 2 3" xfId="1614" xr:uid="{00000000-0005-0000-0000-0000570C0000}"/>
    <cellStyle name="Normal 15 2 2 2 3 2" xfId="4680" xr:uid="{00000000-0005-0000-0000-0000580C0000}"/>
    <cellStyle name="Normal 15 2 2 2 4" xfId="3763" xr:uid="{00000000-0005-0000-0000-0000590C0000}"/>
    <cellStyle name="Normal 15 2 2 2 5" xfId="3066" xr:uid="{00000000-0005-0000-0000-00005A0C0000}"/>
    <cellStyle name="Normal 15 2 2 2 6" xfId="2367" xr:uid="{00000000-0005-0000-0000-00005B0C0000}"/>
    <cellStyle name="Normal 15 2 2 3" xfId="912" xr:uid="{00000000-0005-0000-0000-00005C0C0000}"/>
    <cellStyle name="Normal 15 2 2 3 2" xfId="1859" xr:uid="{00000000-0005-0000-0000-00005D0C0000}"/>
    <cellStyle name="Normal 15 2 2 3 2 2" xfId="4921" xr:uid="{00000000-0005-0000-0000-00005E0C0000}"/>
    <cellStyle name="Normal 15 2 2 3 3" xfId="3991" xr:uid="{00000000-0005-0000-0000-00005F0C0000}"/>
    <cellStyle name="Normal 15 2 2 3 4" xfId="3298" xr:uid="{00000000-0005-0000-0000-0000600C0000}"/>
    <cellStyle name="Normal 15 2 2 3 5" xfId="2599" xr:uid="{00000000-0005-0000-0000-0000610C0000}"/>
    <cellStyle name="Normal 15 2 2 4" xfId="1370" xr:uid="{00000000-0005-0000-0000-0000620C0000}"/>
    <cellStyle name="Normal 15 2 2 4 2" xfId="4446" xr:uid="{00000000-0005-0000-0000-0000630C0000}"/>
    <cellStyle name="Normal 15 2 2 5" xfId="3533" xr:uid="{00000000-0005-0000-0000-0000640C0000}"/>
    <cellStyle name="Normal 15 2 2 6" xfId="2832" xr:uid="{00000000-0005-0000-0000-0000650C0000}"/>
    <cellStyle name="Normal 15 2 2 7" xfId="2133" xr:uid="{00000000-0005-0000-0000-0000660C0000}"/>
    <cellStyle name="Normal 15 2 3" xfId="675" xr:uid="{00000000-0005-0000-0000-0000670C0000}"/>
    <cellStyle name="Normal 15 2 3 2" xfId="1138" xr:uid="{00000000-0005-0000-0000-0000680C0000}"/>
    <cellStyle name="Normal 15 2 3 2 2" xfId="4217" xr:uid="{00000000-0005-0000-0000-0000690C0000}"/>
    <cellStyle name="Normal 15 2 3 3" xfId="1613" xr:uid="{00000000-0005-0000-0000-00006A0C0000}"/>
    <cellStyle name="Normal 15 2 3 3 2" xfId="4679" xr:uid="{00000000-0005-0000-0000-00006B0C0000}"/>
    <cellStyle name="Normal 15 2 3 4" xfId="3762" xr:uid="{00000000-0005-0000-0000-00006C0C0000}"/>
    <cellStyle name="Normal 15 2 3 5" xfId="3065" xr:uid="{00000000-0005-0000-0000-00006D0C0000}"/>
    <cellStyle name="Normal 15 2 3 6" xfId="2366" xr:uid="{00000000-0005-0000-0000-00006E0C0000}"/>
    <cellStyle name="Normal 15 2 4" xfId="911" xr:uid="{00000000-0005-0000-0000-00006F0C0000}"/>
    <cellStyle name="Normal 15 2 4 2" xfId="1858" xr:uid="{00000000-0005-0000-0000-0000700C0000}"/>
    <cellStyle name="Normal 15 2 4 2 2" xfId="4920" xr:uid="{00000000-0005-0000-0000-0000710C0000}"/>
    <cellStyle name="Normal 15 2 4 3" xfId="3990" xr:uid="{00000000-0005-0000-0000-0000720C0000}"/>
    <cellStyle name="Normal 15 2 4 4" xfId="3297" xr:uid="{00000000-0005-0000-0000-0000730C0000}"/>
    <cellStyle name="Normal 15 2 4 5" xfId="2598" xr:uid="{00000000-0005-0000-0000-0000740C0000}"/>
    <cellStyle name="Normal 15 2 5" xfId="1369" xr:uid="{00000000-0005-0000-0000-0000750C0000}"/>
    <cellStyle name="Normal 15 2 5 2" xfId="4445" xr:uid="{00000000-0005-0000-0000-0000760C0000}"/>
    <cellStyle name="Normal 15 2 6" xfId="3532" xr:uid="{00000000-0005-0000-0000-0000770C0000}"/>
    <cellStyle name="Normal 15 2 7" xfId="2831" xr:uid="{00000000-0005-0000-0000-0000780C0000}"/>
    <cellStyle name="Normal 15 2 8" xfId="2132" xr:uid="{00000000-0005-0000-0000-0000790C0000}"/>
    <cellStyle name="Normal 15 3" xfId="359" xr:uid="{00000000-0005-0000-0000-00007A0C0000}"/>
    <cellStyle name="Normal 15 3 2" xfId="677" xr:uid="{00000000-0005-0000-0000-00007B0C0000}"/>
    <cellStyle name="Normal 15 3 2 2" xfId="1140" xr:uid="{00000000-0005-0000-0000-00007C0C0000}"/>
    <cellStyle name="Normal 15 3 2 2 2" xfId="4219" xr:uid="{00000000-0005-0000-0000-00007D0C0000}"/>
    <cellStyle name="Normal 15 3 2 3" xfId="1615" xr:uid="{00000000-0005-0000-0000-00007E0C0000}"/>
    <cellStyle name="Normal 15 3 2 3 2" xfId="4681" xr:uid="{00000000-0005-0000-0000-00007F0C0000}"/>
    <cellStyle name="Normal 15 3 2 4" xfId="3764" xr:uid="{00000000-0005-0000-0000-0000800C0000}"/>
    <cellStyle name="Normal 15 3 2 5" xfId="3067" xr:uid="{00000000-0005-0000-0000-0000810C0000}"/>
    <cellStyle name="Normal 15 3 2 6" xfId="2368" xr:uid="{00000000-0005-0000-0000-0000820C0000}"/>
    <cellStyle name="Normal 15 3 3" xfId="913" xr:uid="{00000000-0005-0000-0000-0000830C0000}"/>
    <cellStyle name="Normal 15 3 3 2" xfId="1860" xr:uid="{00000000-0005-0000-0000-0000840C0000}"/>
    <cellStyle name="Normal 15 3 3 2 2" xfId="4922" xr:uid="{00000000-0005-0000-0000-0000850C0000}"/>
    <cellStyle name="Normal 15 3 3 3" xfId="3992" xr:uid="{00000000-0005-0000-0000-0000860C0000}"/>
    <cellStyle name="Normal 15 3 3 4" xfId="3299" xr:uid="{00000000-0005-0000-0000-0000870C0000}"/>
    <cellStyle name="Normal 15 3 3 5" xfId="2600" xr:uid="{00000000-0005-0000-0000-0000880C0000}"/>
    <cellStyle name="Normal 15 3 4" xfId="1371" xr:uid="{00000000-0005-0000-0000-0000890C0000}"/>
    <cellStyle name="Normal 15 3 4 2" xfId="4447" xr:uid="{00000000-0005-0000-0000-00008A0C0000}"/>
    <cellStyle name="Normal 15 3 5" xfId="3534" xr:uid="{00000000-0005-0000-0000-00008B0C0000}"/>
    <cellStyle name="Normal 15 3 6" xfId="2833" xr:uid="{00000000-0005-0000-0000-00008C0C0000}"/>
    <cellStyle name="Normal 15 3 7" xfId="2134" xr:uid="{00000000-0005-0000-0000-00008D0C0000}"/>
    <cellStyle name="Normal 15 4" xfId="674" xr:uid="{00000000-0005-0000-0000-00008E0C0000}"/>
    <cellStyle name="Normal 15 4 2" xfId="1137" xr:uid="{00000000-0005-0000-0000-00008F0C0000}"/>
    <cellStyle name="Normal 15 4 2 2" xfId="4216" xr:uid="{00000000-0005-0000-0000-0000900C0000}"/>
    <cellStyle name="Normal 15 4 3" xfId="1612" xr:uid="{00000000-0005-0000-0000-0000910C0000}"/>
    <cellStyle name="Normal 15 4 3 2" xfId="4678" xr:uid="{00000000-0005-0000-0000-0000920C0000}"/>
    <cellStyle name="Normal 15 4 4" xfId="3761" xr:uid="{00000000-0005-0000-0000-0000930C0000}"/>
    <cellStyle name="Normal 15 4 5" xfId="3064" xr:uid="{00000000-0005-0000-0000-0000940C0000}"/>
    <cellStyle name="Normal 15 4 6" xfId="2365" xr:uid="{00000000-0005-0000-0000-0000950C0000}"/>
    <cellStyle name="Normal 15 5" xfId="910" xr:uid="{00000000-0005-0000-0000-0000960C0000}"/>
    <cellStyle name="Normal 15 5 2" xfId="1857" xr:uid="{00000000-0005-0000-0000-0000970C0000}"/>
    <cellStyle name="Normal 15 5 2 2" xfId="4919" xr:uid="{00000000-0005-0000-0000-0000980C0000}"/>
    <cellStyle name="Normal 15 5 3" xfId="3989" xr:uid="{00000000-0005-0000-0000-0000990C0000}"/>
    <cellStyle name="Normal 15 5 4" xfId="3296" xr:uid="{00000000-0005-0000-0000-00009A0C0000}"/>
    <cellStyle name="Normal 15 5 5" xfId="2597" xr:uid="{00000000-0005-0000-0000-00009B0C0000}"/>
    <cellStyle name="Normal 15 6" xfId="1368" xr:uid="{00000000-0005-0000-0000-00009C0C0000}"/>
    <cellStyle name="Normal 15 6 2" xfId="4444" xr:uid="{00000000-0005-0000-0000-00009D0C0000}"/>
    <cellStyle name="Normal 15 7" xfId="3531" xr:uid="{00000000-0005-0000-0000-00009E0C0000}"/>
    <cellStyle name="Normal 15 8" xfId="2830" xr:uid="{00000000-0005-0000-0000-00009F0C0000}"/>
    <cellStyle name="Normal 15 9" xfId="2131" xr:uid="{00000000-0005-0000-0000-0000A00C0000}"/>
    <cellStyle name="Normal 16" xfId="360" xr:uid="{00000000-0005-0000-0000-0000A10C0000}"/>
    <cellStyle name="Normal 16 2" xfId="361" xr:uid="{00000000-0005-0000-0000-0000A20C0000}"/>
    <cellStyle name="Normal 16 2 2" xfId="679" xr:uid="{00000000-0005-0000-0000-0000A30C0000}"/>
    <cellStyle name="Normal 16 2 2 2" xfId="1142" xr:uid="{00000000-0005-0000-0000-0000A40C0000}"/>
    <cellStyle name="Normal 16 2 2 2 2" xfId="4221" xr:uid="{00000000-0005-0000-0000-0000A50C0000}"/>
    <cellStyle name="Normal 16 2 2 3" xfId="1617" xr:uid="{00000000-0005-0000-0000-0000A60C0000}"/>
    <cellStyle name="Normal 16 2 2 3 2" xfId="4683" xr:uid="{00000000-0005-0000-0000-0000A70C0000}"/>
    <cellStyle name="Normal 16 2 2 4" xfId="3766" xr:uid="{00000000-0005-0000-0000-0000A80C0000}"/>
    <cellStyle name="Normal 16 2 2 5" xfId="3069" xr:uid="{00000000-0005-0000-0000-0000A90C0000}"/>
    <cellStyle name="Normal 16 2 2 6" xfId="2370" xr:uid="{00000000-0005-0000-0000-0000AA0C0000}"/>
    <cellStyle name="Normal 16 2 3" xfId="915" xr:uid="{00000000-0005-0000-0000-0000AB0C0000}"/>
    <cellStyle name="Normal 16 2 3 2" xfId="1862" xr:uid="{00000000-0005-0000-0000-0000AC0C0000}"/>
    <cellStyle name="Normal 16 2 3 2 2" xfId="4924" xr:uid="{00000000-0005-0000-0000-0000AD0C0000}"/>
    <cellStyle name="Normal 16 2 3 3" xfId="3994" xr:uid="{00000000-0005-0000-0000-0000AE0C0000}"/>
    <cellStyle name="Normal 16 2 3 4" xfId="3301" xr:uid="{00000000-0005-0000-0000-0000AF0C0000}"/>
    <cellStyle name="Normal 16 2 3 5" xfId="2602" xr:uid="{00000000-0005-0000-0000-0000B00C0000}"/>
    <cellStyle name="Normal 16 2 4" xfId="1373" xr:uid="{00000000-0005-0000-0000-0000B10C0000}"/>
    <cellStyle name="Normal 16 2 4 2" xfId="4449" xr:uid="{00000000-0005-0000-0000-0000B20C0000}"/>
    <cellStyle name="Normal 16 2 5" xfId="3536" xr:uid="{00000000-0005-0000-0000-0000B30C0000}"/>
    <cellStyle name="Normal 16 2 6" xfId="2835" xr:uid="{00000000-0005-0000-0000-0000B40C0000}"/>
    <cellStyle name="Normal 16 2 7" xfId="2136" xr:uid="{00000000-0005-0000-0000-0000B50C0000}"/>
    <cellStyle name="Normal 16 3" xfId="678" xr:uid="{00000000-0005-0000-0000-0000B60C0000}"/>
    <cellStyle name="Normal 16 3 2" xfId="1141" xr:uid="{00000000-0005-0000-0000-0000B70C0000}"/>
    <cellStyle name="Normal 16 3 2 2" xfId="4220" xr:uid="{00000000-0005-0000-0000-0000B80C0000}"/>
    <cellStyle name="Normal 16 3 3" xfId="1616" xr:uid="{00000000-0005-0000-0000-0000B90C0000}"/>
    <cellStyle name="Normal 16 3 3 2" xfId="4682" xr:uid="{00000000-0005-0000-0000-0000BA0C0000}"/>
    <cellStyle name="Normal 16 3 4" xfId="3765" xr:uid="{00000000-0005-0000-0000-0000BB0C0000}"/>
    <cellStyle name="Normal 16 3 5" xfId="3068" xr:uid="{00000000-0005-0000-0000-0000BC0C0000}"/>
    <cellStyle name="Normal 16 3 6" xfId="2369" xr:uid="{00000000-0005-0000-0000-0000BD0C0000}"/>
    <cellStyle name="Normal 16 4" xfId="914" xr:uid="{00000000-0005-0000-0000-0000BE0C0000}"/>
    <cellStyle name="Normal 16 4 2" xfId="1861" xr:uid="{00000000-0005-0000-0000-0000BF0C0000}"/>
    <cellStyle name="Normal 16 4 2 2" xfId="4923" xr:uid="{00000000-0005-0000-0000-0000C00C0000}"/>
    <cellStyle name="Normal 16 4 3" xfId="3993" xr:uid="{00000000-0005-0000-0000-0000C10C0000}"/>
    <cellStyle name="Normal 16 4 4" xfId="3300" xr:uid="{00000000-0005-0000-0000-0000C20C0000}"/>
    <cellStyle name="Normal 16 4 5" xfId="2601" xr:uid="{00000000-0005-0000-0000-0000C30C0000}"/>
    <cellStyle name="Normal 16 5" xfId="1372" xr:uid="{00000000-0005-0000-0000-0000C40C0000}"/>
    <cellStyle name="Normal 16 5 2" xfId="4448" xr:uid="{00000000-0005-0000-0000-0000C50C0000}"/>
    <cellStyle name="Normal 16 6" xfId="3535" xr:uid="{00000000-0005-0000-0000-0000C60C0000}"/>
    <cellStyle name="Normal 16 7" xfId="2834" xr:uid="{00000000-0005-0000-0000-0000C70C0000}"/>
    <cellStyle name="Normal 16 8" xfId="2135" xr:uid="{00000000-0005-0000-0000-0000C80C0000}"/>
    <cellStyle name="Normal 16 9" xfId="5368" xr:uid="{8B5A631C-3546-4A69-84AB-1A7134DC2C86}"/>
    <cellStyle name="Normal 17" xfId="362" xr:uid="{00000000-0005-0000-0000-0000C90C0000}"/>
    <cellStyle name="Normal 18" xfId="363" xr:uid="{00000000-0005-0000-0000-0000CA0C0000}"/>
    <cellStyle name="Normal 18 10" xfId="2137" xr:uid="{00000000-0005-0000-0000-0000CB0C0000}"/>
    <cellStyle name="Normal 18 2" xfId="364" xr:uid="{00000000-0005-0000-0000-0000CC0C0000}"/>
    <cellStyle name="Normal 18 2 2" xfId="365" xr:uid="{00000000-0005-0000-0000-0000CD0C0000}"/>
    <cellStyle name="Normal 18 2 2 2" xfId="682" xr:uid="{00000000-0005-0000-0000-0000CE0C0000}"/>
    <cellStyle name="Normal 18 2 2 2 2" xfId="1145" xr:uid="{00000000-0005-0000-0000-0000CF0C0000}"/>
    <cellStyle name="Normal 18 2 2 2 2 2" xfId="4224" xr:uid="{00000000-0005-0000-0000-0000D00C0000}"/>
    <cellStyle name="Normal 18 2 2 2 3" xfId="1620" xr:uid="{00000000-0005-0000-0000-0000D10C0000}"/>
    <cellStyle name="Normal 18 2 2 2 3 2" xfId="4686" xr:uid="{00000000-0005-0000-0000-0000D20C0000}"/>
    <cellStyle name="Normal 18 2 2 2 4" xfId="3769" xr:uid="{00000000-0005-0000-0000-0000D30C0000}"/>
    <cellStyle name="Normal 18 2 2 2 5" xfId="3072" xr:uid="{00000000-0005-0000-0000-0000D40C0000}"/>
    <cellStyle name="Normal 18 2 2 2 6" xfId="2373" xr:uid="{00000000-0005-0000-0000-0000D50C0000}"/>
    <cellStyle name="Normal 18 2 2 3" xfId="918" xr:uid="{00000000-0005-0000-0000-0000D60C0000}"/>
    <cellStyle name="Normal 18 2 2 3 2" xfId="1865" xr:uid="{00000000-0005-0000-0000-0000D70C0000}"/>
    <cellStyle name="Normal 18 2 2 3 2 2" xfId="4927" xr:uid="{00000000-0005-0000-0000-0000D80C0000}"/>
    <cellStyle name="Normal 18 2 2 3 3" xfId="3997" xr:uid="{00000000-0005-0000-0000-0000D90C0000}"/>
    <cellStyle name="Normal 18 2 2 3 4" xfId="3304" xr:uid="{00000000-0005-0000-0000-0000DA0C0000}"/>
    <cellStyle name="Normal 18 2 2 3 5" xfId="2605" xr:uid="{00000000-0005-0000-0000-0000DB0C0000}"/>
    <cellStyle name="Normal 18 2 2 4" xfId="1376" xr:uid="{00000000-0005-0000-0000-0000DC0C0000}"/>
    <cellStyle name="Normal 18 2 2 4 2" xfId="4452" xr:uid="{00000000-0005-0000-0000-0000DD0C0000}"/>
    <cellStyle name="Normal 18 2 2 5" xfId="3539" xr:uid="{00000000-0005-0000-0000-0000DE0C0000}"/>
    <cellStyle name="Normal 18 2 2 6" xfId="2838" xr:uid="{00000000-0005-0000-0000-0000DF0C0000}"/>
    <cellStyle name="Normal 18 2 2 7" xfId="2139" xr:uid="{00000000-0005-0000-0000-0000E00C0000}"/>
    <cellStyle name="Normal 18 2 3" xfId="681" xr:uid="{00000000-0005-0000-0000-0000E10C0000}"/>
    <cellStyle name="Normal 18 2 3 2" xfId="1144" xr:uid="{00000000-0005-0000-0000-0000E20C0000}"/>
    <cellStyle name="Normal 18 2 3 2 2" xfId="4223" xr:uid="{00000000-0005-0000-0000-0000E30C0000}"/>
    <cellStyle name="Normal 18 2 3 3" xfId="1619" xr:uid="{00000000-0005-0000-0000-0000E40C0000}"/>
    <cellStyle name="Normal 18 2 3 3 2" xfId="4685" xr:uid="{00000000-0005-0000-0000-0000E50C0000}"/>
    <cellStyle name="Normal 18 2 3 4" xfId="3768" xr:uid="{00000000-0005-0000-0000-0000E60C0000}"/>
    <cellStyle name="Normal 18 2 3 5" xfId="3071" xr:uid="{00000000-0005-0000-0000-0000E70C0000}"/>
    <cellStyle name="Normal 18 2 3 6" xfId="2372" xr:uid="{00000000-0005-0000-0000-0000E80C0000}"/>
    <cellStyle name="Normal 18 2 4" xfId="917" xr:uid="{00000000-0005-0000-0000-0000E90C0000}"/>
    <cellStyle name="Normal 18 2 4 2" xfId="1864" xr:uid="{00000000-0005-0000-0000-0000EA0C0000}"/>
    <cellStyle name="Normal 18 2 4 2 2" xfId="4926" xr:uid="{00000000-0005-0000-0000-0000EB0C0000}"/>
    <cellStyle name="Normal 18 2 4 3" xfId="3996" xr:uid="{00000000-0005-0000-0000-0000EC0C0000}"/>
    <cellStyle name="Normal 18 2 4 4" xfId="3303" xr:uid="{00000000-0005-0000-0000-0000ED0C0000}"/>
    <cellStyle name="Normal 18 2 4 5" xfId="2604" xr:uid="{00000000-0005-0000-0000-0000EE0C0000}"/>
    <cellStyle name="Normal 18 2 5" xfId="1375" xr:uid="{00000000-0005-0000-0000-0000EF0C0000}"/>
    <cellStyle name="Normal 18 2 5 2" xfId="4451" xr:uid="{00000000-0005-0000-0000-0000F00C0000}"/>
    <cellStyle name="Normal 18 2 6" xfId="3538" xr:uid="{00000000-0005-0000-0000-0000F10C0000}"/>
    <cellStyle name="Normal 18 2 7" xfId="2837" xr:uid="{00000000-0005-0000-0000-0000F20C0000}"/>
    <cellStyle name="Normal 18 2 8" xfId="2138" xr:uid="{00000000-0005-0000-0000-0000F30C0000}"/>
    <cellStyle name="Normal 18 3" xfId="366" xr:uid="{00000000-0005-0000-0000-0000F40C0000}"/>
    <cellStyle name="Normal 18 3 2" xfId="367" xr:uid="{00000000-0005-0000-0000-0000F50C0000}"/>
    <cellStyle name="Normal 18 3 2 2" xfId="684" xr:uid="{00000000-0005-0000-0000-0000F60C0000}"/>
    <cellStyle name="Normal 18 3 2 2 2" xfId="1147" xr:uid="{00000000-0005-0000-0000-0000F70C0000}"/>
    <cellStyle name="Normal 18 3 2 2 2 2" xfId="4226" xr:uid="{00000000-0005-0000-0000-0000F80C0000}"/>
    <cellStyle name="Normal 18 3 2 2 3" xfId="1622" xr:uid="{00000000-0005-0000-0000-0000F90C0000}"/>
    <cellStyle name="Normal 18 3 2 2 3 2" xfId="4688" xr:uid="{00000000-0005-0000-0000-0000FA0C0000}"/>
    <cellStyle name="Normal 18 3 2 2 4" xfId="3771" xr:uid="{00000000-0005-0000-0000-0000FB0C0000}"/>
    <cellStyle name="Normal 18 3 2 2 5" xfId="3074" xr:uid="{00000000-0005-0000-0000-0000FC0C0000}"/>
    <cellStyle name="Normal 18 3 2 2 6" xfId="2375" xr:uid="{00000000-0005-0000-0000-0000FD0C0000}"/>
    <cellStyle name="Normal 18 3 2 3" xfId="920" xr:uid="{00000000-0005-0000-0000-0000FE0C0000}"/>
    <cellStyle name="Normal 18 3 2 3 2" xfId="1867" xr:uid="{00000000-0005-0000-0000-0000FF0C0000}"/>
    <cellStyle name="Normal 18 3 2 3 2 2" xfId="4929" xr:uid="{00000000-0005-0000-0000-0000000D0000}"/>
    <cellStyle name="Normal 18 3 2 3 3" xfId="3999" xr:uid="{00000000-0005-0000-0000-0000010D0000}"/>
    <cellStyle name="Normal 18 3 2 3 4" xfId="3306" xr:uid="{00000000-0005-0000-0000-0000020D0000}"/>
    <cellStyle name="Normal 18 3 2 3 5" xfId="2607" xr:uid="{00000000-0005-0000-0000-0000030D0000}"/>
    <cellStyle name="Normal 18 3 2 4" xfId="1378" xr:uid="{00000000-0005-0000-0000-0000040D0000}"/>
    <cellStyle name="Normal 18 3 2 4 2" xfId="4454" xr:uid="{00000000-0005-0000-0000-0000050D0000}"/>
    <cellStyle name="Normal 18 3 2 5" xfId="3541" xr:uid="{00000000-0005-0000-0000-0000060D0000}"/>
    <cellStyle name="Normal 18 3 2 6" xfId="2840" xr:uid="{00000000-0005-0000-0000-0000070D0000}"/>
    <cellStyle name="Normal 18 3 2 7" xfId="2141" xr:uid="{00000000-0005-0000-0000-0000080D0000}"/>
    <cellStyle name="Normal 18 3 3" xfId="683" xr:uid="{00000000-0005-0000-0000-0000090D0000}"/>
    <cellStyle name="Normal 18 3 3 2" xfId="1146" xr:uid="{00000000-0005-0000-0000-00000A0D0000}"/>
    <cellStyle name="Normal 18 3 3 2 2" xfId="4225" xr:uid="{00000000-0005-0000-0000-00000B0D0000}"/>
    <cellStyle name="Normal 18 3 3 3" xfId="1621" xr:uid="{00000000-0005-0000-0000-00000C0D0000}"/>
    <cellStyle name="Normal 18 3 3 3 2" xfId="4687" xr:uid="{00000000-0005-0000-0000-00000D0D0000}"/>
    <cellStyle name="Normal 18 3 3 4" xfId="3770" xr:uid="{00000000-0005-0000-0000-00000E0D0000}"/>
    <cellStyle name="Normal 18 3 3 5" xfId="3073" xr:uid="{00000000-0005-0000-0000-00000F0D0000}"/>
    <cellStyle name="Normal 18 3 3 6" xfId="2374" xr:uid="{00000000-0005-0000-0000-0000100D0000}"/>
    <cellStyle name="Normal 18 3 4" xfId="919" xr:uid="{00000000-0005-0000-0000-0000110D0000}"/>
    <cellStyle name="Normal 18 3 4 2" xfId="1866" xr:uid="{00000000-0005-0000-0000-0000120D0000}"/>
    <cellStyle name="Normal 18 3 4 2 2" xfId="4928" xr:uid="{00000000-0005-0000-0000-0000130D0000}"/>
    <cellStyle name="Normal 18 3 4 3" xfId="3998" xr:uid="{00000000-0005-0000-0000-0000140D0000}"/>
    <cellStyle name="Normal 18 3 4 4" xfId="3305" xr:uid="{00000000-0005-0000-0000-0000150D0000}"/>
    <cellStyle name="Normal 18 3 4 5" xfId="2606" xr:uid="{00000000-0005-0000-0000-0000160D0000}"/>
    <cellStyle name="Normal 18 3 5" xfId="1377" xr:uid="{00000000-0005-0000-0000-0000170D0000}"/>
    <cellStyle name="Normal 18 3 5 2" xfId="4453" xr:uid="{00000000-0005-0000-0000-0000180D0000}"/>
    <cellStyle name="Normal 18 3 6" xfId="3540" xr:uid="{00000000-0005-0000-0000-0000190D0000}"/>
    <cellStyle name="Normal 18 3 7" xfId="2839" xr:uid="{00000000-0005-0000-0000-00001A0D0000}"/>
    <cellStyle name="Normal 18 3 8" xfId="2140" xr:uid="{00000000-0005-0000-0000-00001B0D0000}"/>
    <cellStyle name="Normal 18 4" xfId="368" xr:uid="{00000000-0005-0000-0000-00001C0D0000}"/>
    <cellStyle name="Normal 18 4 2" xfId="685" xr:uid="{00000000-0005-0000-0000-00001D0D0000}"/>
    <cellStyle name="Normal 18 4 2 2" xfId="1148" xr:uid="{00000000-0005-0000-0000-00001E0D0000}"/>
    <cellStyle name="Normal 18 4 2 2 2" xfId="4227" xr:uid="{00000000-0005-0000-0000-00001F0D0000}"/>
    <cellStyle name="Normal 18 4 2 3" xfId="1623" xr:uid="{00000000-0005-0000-0000-0000200D0000}"/>
    <cellStyle name="Normal 18 4 2 3 2" xfId="4689" xr:uid="{00000000-0005-0000-0000-0000210D0000}"/>
    <cellStyle name="Normal 18 4 2 4" xfId="3772" xr:uid="{00000000-0005-0000-0000-0000220D0000}"/>
    <cellStyle name="Normal 18 4 2 5" xfId="3075" xr:uid="{00000000-0005-0000-0000-0000230D0000}"/>
    <cellStyle name="Normal 18 4 2 6" xfId="2376" xr:uid="{00000000-0005-0000-0000-0000240D0000}"/>
    <cellStyle name="Normal 18 4 3" xfId="921" xr:uid="{00000000-0005-0000-0000-0000250D0000}"/>
    <cellStyle name="Normal 18 4 3 2" xfId="1868" xr:uid="{00000000-0005-0000-0000-0000260D0000}"/>
    <cellStyle name="Normal 18 4 3 2 2" xfId="4930" xr:uid="{00000000-0005-0000-0000-0000270D0000}"/>
    <cellStyle name="Normal 18 4 3 3" xfId="4000" xr:uid="{00000000-0005-0000-0000-0000280D0000}"/>
    <cellStyle name="Normal 18 4 3 4" xfId="3307" xr:uid="{00000000-0005-0000-0000-0000290D0000}"/>
    <cellStyle name="Normal 18 4 3 5" xfId="2608" xr:uid="{00000000-0005-0000-0000-00002A0D0000}"/>
    <cellStyle name="Normal 18 4 4" xfId="1379" xr:uid="{00000000-0005-0000-0000-00002B0D0000}"/>
    <cellStyle name="Normal 18 4 4 2" xfId="4455" xr:uid="{00000000-0005-0000-0000-00002C0D0000}"/>
    <cellStyle name="Normal 18 4 5" xfId="3542" xr:uid="{00000000-0005-0000-0000-00002D0D0000}"/>
    <cellStyle name="Normal 18 4 6" xfId="2841" xr:uid="{00000000-0005-0000-0000-00002E0D0000}"/>
    <cellStyle name="Normal 18 4 7" xfId="2142" xr:uid="{00000000-0005-0000-0000-00002F0D0000}"/>
    <cellStyle name="Normal 18 5" xfId="680" xr:uid="{00000000-0005-0000-0000-0000300D0000}"/>
    <cellStyle name="Normal 18 5 2" xfId="1143" xr:uid="{00000000-0005-0000-0000-0000310D0000}"/>
    <cellStyle name="Normal 18 5 2 2" xfId="4222" xr:uid="{00000000-0005-0000-0000-0000320D0000}"/>
    <cellStyle name="Normal 18 5 3" xfId="1618" xr:uid="{00000000-0005-0000-0000-0000330D0000}"/>
    <cellStyle name="Normal 18 5 3 2" xfId="4684" xr:uid="{00000000-0005-0000-0000-0000340D0000}"/>
    <cellStyle name="Normal 18 5 4" xfId="3767" xr:uid="{00000000-0005-0000-0000-0000350D0000}"/>
    <cellStyle name="Normal 18 5 5" xfId="3070" xr:uid="{00000000-0005-0000-0000-0000360D0000}"/>
    <cellStyle name="Normal 18 5 6" xfId="2371" xr:uid="{00000000-0005-0000-0000-0000370D0000}"/>
    <cellStyle name="Normal 18 6" xfId="916" xr:uid="{00000000-0005-0000-0000-0000380D0000}"/>
    <cellStyle name="Normal 18 6 2" xfId="1863" xr:uid="{00000000-0005-0000-0000-0000390D0000}"/>
    <cellStyle name="Normal 18 6 2 2" xfId="4925" xr:uid="{00000000-0005-0000-0000-00003A0D0000}"/>
    <cellStyle name="Normal 18 6 3" xfId="3995" xr:uid="{00000000-0005-0000-0000-00003B0D0000}"/>
    <cellStyle name="Normal 18 6 4" xfId="3302" xr:uid="{00000000-0005-0000-0000-00003C0D0000}"/>
    <cellStyle name="Normal 18 6 5" xfId="2603" xr:uid="{00000000-0005-0000-0000-00003D0D0000}"/>
    <cellStyle name="Normal 18 7" xfId="1374" xr:uid="{00000000-0005-0000-0000-00003E0D0000}"/>
    <cellStyle name="Normal 18 7 2" xfId="4450" xr:uid="{00000000-0005-0000-0000-00003F0D0000}"/>
    <cellStyle name="Normal 18 8" xfId="3537" xr:uid="{00000000-0005-0000-0000-0000400D0000}"/>
    <cellStyle name="Normal 18 9" xfId="2836" xr:uid="{00000000-0005-0000-0000-0000410D0000}"/>
    <cellStyle name="Normal 19" xfId="369" xr:uid="{00000000-0005-0000-0000-0000420D0000}"/>
    <cellStyle name="Normal 19 2" xfId="370" xr:uid="{00000000-0005-0000-0000-0000430D0000}"/>
    <cellStyle name="Normal 19 3" xfId="371" xr:uid="{00000000-0005-0000-0000-0000440D0000}"/>
    <cellStyle name="Normal 19 3 2" xfId="687" xr:uid="{00000000-0005-0000-0000-0000450D0000}"/>
    <cellStyle name="Normal 19 3 2 2" xfId="1150" xr:uid="{00000000-0005-0000-0000-0000460D0000}"/>
    <cellStyle name="Normal 19 3 2 2 2" xfId="4229" xr:uid="{00000000-0005-0000-0000-0000470D0000}"/>
    <cellStyle name="Normal 19 3 2 3" xfId="1625" xr:uid="{00000000-0005-0000-0000-0000480D0000}"/>
    <cellStyle name="Normal 19 3 2 3 2" xfId="4691" xr:uid="{00000000-0005-0000-0000-0000490D0000}"/>
    <cellStyle name="Normal 19 3 2 4" xfId="3774" xr:uid="{00000000-0005-0000-0000-00004A0D0000}"/>
    <cellStyle name="Normal 19 3 2 5" xfId="3077" xr:uid="{00000000-0005-0000-0000-00004B0D0000}"/>
    <cellStyle name="Normal 19 3 2 6" xfId="2378" xr:uid="{00000000-0005-0000-0000-00004C0D0000}"/>
    <cellStyle name="Normal 19 3 3" xfId="923" xr:uid="{00000000-0005-0000-0000-00004D0D0000}"/>
    <cellStyle name="Normal 19 3 3 2" xfId="1870" xr:uid="{00000000-0005-0000-0000-00004E0D0000}"/>
    <cellStyle name="Normal 19 3 3 2 2" xfId="4932" xr:uid="{00000000-0005-0000-0000-00004F0D0000}"/>
    <cellStyle name="Normal 19 3 3 3" xfId="4002" xr:uid="{00000000-0005-0000-0000-0000500D0000}"/>
    <cellStyle name="Normal 19 3 3 4" xfId="3309" xr:uid="{00000000-0005-0000-0000-0000510D0000}"/>
    <cellStyle name="Normal 19 3 3 5" xfId="2610" xr:uid="{00000000-0005-0000-0000-0000520D0000}"/>
    <cellStyle name="Normal 19 3 4" xfId="1381" xr:uid="{00000000-0005-0000-0000-0000530D0000}"/>
    <cellStyle name="Normal 19 3 4 2" xfId="4457" xr:uid="{00000000-0005-0000-0000-0000540D0000}"/>
    <cellStyle name="Normal 19 3 5" xfId="3544" xr:uid="{00000000-0005-0000-0000-0000550D0000}"/>
    <cellStyle name="Normal 19 3 6" xfId="2843" xr:uid="{00000000-0005-0000-0000-0000560D0000}"/>
    <cellStyle name="Normal 19 3 7" xfId="2144" xr:uid="{00000000-0005-0000-0000-0000570D0000}"/>
    <cellStyle name="Normal 19 4" xfId="686" xr:uid="{00000000-0005-0000-0000-0000580D0000}"/>
    <cellStyle name="Normal 19 4 2" xfId="1149" xr:uid="{00000000-0005-0000-0000-0000590D0000}"/>
    <cellStyle name="Normal 19 4 2 2" xfId="4228" xr:uid="{00000000-0005-0000-0000-00005A0D0000}"/>
    <cellStyle name="Normal 19 4 3" xfId="1624" xr:uid="{00000000-0005-0000-0000-00005B0D0000}"/>
    <cellStyle name="Normal 19 4 3 2" xfId="4690" xr:uid="{00000000-0005-0000-0000-00005C0D0000}"/>
    <cellStyle name="Normal 19 4 4" xfId="3773" xr:uid="{00000000-0005-0000-0000-00005D0D0000}"/>
    <cellStyle name="Normal 19 4 5" xfId="3076" xr:uid="{00000000-0005-0000-0000-00005E0D0000}"/>
    <cellStyle name="Normal 19 4 6" xfId="2377" xr:uid="{00000000-0005-0000-0000-00005F0D0000}"/>
    <cellStyle name="Normal 19 5" xfId="922" xr:uid="{00000000-0005-0000-0000-0000600D0000}"/>
    <cellStyle name="Normal 19 5 2" xfId="1869" xr:uid="{00000000-0005-0000-0000-0000610D0000}"/>
    <cellStyle name="Normal 19 5 2 2" xfId="4931" xr:uid="{00000000-0005-0000-0000-0000620D0000}"/>
    <cellStyle name="Normal 19 5 3" xfId="4001" xr:uid="{00000000-0005-0000-0000-0000630D0000}"/>
    <cellStyle name="Normal 19 5 4" xfId="3308" xr:uid="{00000000-0005-0000-0000-0000640D0000}"/>
    <cellStyle name="Normal 19 5 5" xfId="2609" xr:uid="{00000000-0005-0000-0000-0000650D0000}"/>
    <cellStyle name="Normal 19 6" xfId="1380" xr:uid="{00000000-0005-0000-0000-0000660D0000}"/>
    <cellStyle name="Normal 19 6 2" xfId="4456" xr:uid="{00000000-0005-0000-0000-0000670D0000}"/>
    <cellStyle name="Normal 19 7" xfId="3543" xr:uid="{00000000-0005-0000-0000-0000680D0000}"/>
    <cellStyle name="Normal 19 8" xfId="2842" xr:uid="{00000000-0005-0000-0000-0000690D0000}"/>
    <cellStyle name="Normal 19 9" xfId="2143" xr:uid="{00000000-0005-0000-0000-00006A0D0000}"/>
    <cellStyle name="Normal 2" xfId="125" xr:uid="{00000000-0005-0000-0000-00006B0D0000}"/>
    <cellStyle name="Normal 2 2" xfId="372" xr:uid="{00000000-0005-0000-0000-00006C0D0000}"/>
    <cellStyle name="Normal 2 2 2" xfId="373" xr:uid="{00000000-0005-0000-0000-00006D0D0000}"/>
    <cellStyle name="Normal 2 2 2 2" xfId="374" xr:uid="{00000000-0005-0000-0000-00006E0D0000}"/>
    <cellStyle name="Normal 2 2 2 2 2" xfId="5366" xr:uid="{E333D825-B597-4219-8B81-6EE03864901F}"/>
    <cellStyle name="Normal 2 2 2 3" xfId="5362" xr:uid="{AEE73878-82B3-4040-839D-861DAB950D4E}"/>
    <cellStyle name="Normal 2 2 3" xfId="5358" xr:uid="{32744DFF-EADD-452C-9CED-494629534FD0}"/>
    <cellStyle name="Normal 2 254" xfId="1968" xr:uid="{00000000-0005-0000-0000-00006F0D0000}"/>
    <cellStyle name="Normal 2 3" xfId="375" xr:uid="{00000000-0005-0000-0000-0000700D0000}"/>
    <cellStyle name="Normal 2 3 10" xfId="2145" xr:uid="{00000000-0005-0000-0000-0000710D0000}"/>
    <cellStyle name="Normal 2 3 11" xfId="5395" xr:uid="{B3A6D7C5-7848-4461-8007-5FD128608008}"/>
    <cellStyle name="Normal 2 3 2" xfId="376" xr:uid="{00000000-0005-0000-0000-0000720D0000}"/>
    <cellStyle name="Normal 2 3 2 2" xfId="377" xr:uid="{00000000-0005-0000-0000-0000730D0000}"/>
    <cellStyle name="Normal 2 3 2 2 2" xfId="690" xr:uid="{00000000-0005-0000-0000-0000740D0000}"/>
    <cellStyle name="Normal 2 3 2 2 2 2" xfId="1153" xr:uid="{00000000-0005-0000-0000-0000750D0000}"/>
    <cellStyle name="Normal 2 3 2 2 2 2 2" xfId="4232" xr:uid="{00000000-0005-0000-0000-0000760D0000}"/>
    <cellStyle name="Normal 2 3 2 2 2 3" xfId="1628" xr:uid="{00000000-0005-0000-0000-0000770D0000}"/>
    <cellStyle name="Normal 2 3 2 2 2 3 2" xfId="4694" xr:uid="{00000000-0005-0000-0000-0000780D0000}"/>
    <cellStyle name="Normal 2 3 2 2 2 4" xfId="3777" xr:uid="{00000000-0005-0000-0000-0000790D0000}"/>
    <cellStyle name="Normal 2 3 2 2 2 5" xfId="3080" xr:uid="{00000000-0005-0000-0000-00007A0D0000}"/>
    <cellStyle name="Normal 2 3 2 2 2 6" xfId="2381" xr:uid="{00000000-0005-0000-0000-00007B0D0000}"/>
    <cellStyle name="Normal 2 3 2 2 3" xfId="926" xr:uid="{00000000-0005-0000-0000-00007C0D0000}"/>
    <cellStyle name="Normal 2 3 2 2 3 2" xfId="1873" xr:uid="{00000000-0005-0000-0000-00007D0D0000}"/>
    <cellStyle name="Normal 2 3 2 2 3 2 2" xfId="4935" xr:uid="{00000000-0005-0000-0000-00007E0D0000}"/>
    <cellStyle name="Normal 2 3 2 2 3 3" xfId="4005" xr:uid="{00000000-0005-0000-0000-00007F0D0000}"/>
    <cellStyle name="Normal 2 3 2 2 3 4" xfId="3312" xr:uid="{00000000-0005-0000-0000-0000800D0000}"/>
    <cellStyle name="Normal 2 3 2 2 3 5" xfId="2613" xr:uid="{00000000-0005-0000-0000-0000810D0000}"/>
    <cellStyle name="Normal 2 3 2 2 4" xfId="1384" xr:uid="{00000000-0005-0000-0000-0000820D0000}"/>
    <cellStyle name="Normal 2 3 2 2 4 2" xfId="4460" xr:uid="{00000000-0005-0000-0000-0000830D0000}"/>
    <cellStyle name="Normal 2 3 2 2 5" xfId="3547" xr:uid="{00000000-0005-0000-0000-0000840D0000}"/>
    <cellStyle name="Normal 2 3 2 2 6" xfId="2846" xr:uid="{00000000-0005-0000-0000-0000850D0000}"/>
    <cellStyle name="Normal 2 3 2 2 7" xfId="2147" xr:uid="{00000000-0005-0000-0000-0000860D0000}"/>
    <cellStyle name="Normal 2 3 2 3" xfId="689" xr:uid="{00000000-0005-0000-0000-0000870D0000}"/>
    <cellStyle name="Normal 2 3 2 3 2" xfId="1152" xr:uid="{00000000-0005-0000-0000-0000880D0000}"/>
    <cellStyle name="Normal 2 3 2 3 2 2" xfId="4231" xr:uid="{00000000-0005-0000-0000-0000890D0000}"/>
    <cellStyle name="Normal 2 3 2 3 3" xfId="1627" xr:uid="{00000000-0005-0000-0000-00008A0D0000}"/>
    <cellStyle name="Normal 2 3 2 3 3 2" xfId="4693" xr:uid="{00000000-0005-0000-0000-00008B0D0000}"/>
    <cellStyle name="Normal 2 3 2 3 4" xfId="3776" xr:uid="{00000000-0005-0000-0000-00008C0D0000}"/>
    <cellStyle name="Normal 2 3 2 3 5" xfId="3079" xr:uid="{00000000-0005-0000-0000-00008D0D0000}"/>
    <cellStyle name="Normal 2 3 2 3 6" xfId="2380" xr:uid="{00000000-0005-0000-0000-00008E0D0000}"/>
    <cellStyle name="Normal 2 3 2 4" xfId="925" xr:uid="{00000000-0005-0000-0000-00008F0D0000}"/>
    <cellStyle name="Normal 2 3 2 4 2" xfId="1872" xr:uid="{00000000-0005-0000-0000-0000900D0000}"/>
    <cellStyle name="Normal 2 3 2 4 2 2" xfId="4934" xr:uid="{00000000-0005-0000-0000-0000910D0000}"/>
    <cellStyle name="Normal 2 3 2 4 3" xfId="4004" xr:uid="{00000000-0005-0000-0000-0000920D0000}"/>
    <cellStyle name="Normal 2 3 2 4 4" xfId="3311" xr:uid="{00000000-0005-0000-0000-0000930D0000}"/>
    <cellStyle name="Normal 2 3 2 4 5" xfId="2612" xr:uid="{00000000-0005-0000-0000-0000940D0000}"/>
    <cellStyle name="Normal 2 3 2 5" xfId="1383" xr:uid="{00000000-0005-0000-0000-0000950D0000}"/>
    <cellStyle name="Normal 2 3 2 5 2" xfId="4459" xr:uid="{00000000-0005-0000-0000-0000960D0000}"/>
    <cellStyle name="Normal 2 3 2 6" xfId="3546" xr:uid="{00000000-0005-0000-0000-0000970D0000}"/>
    <cellStyle name="Normal 2 3 2 7" xfId="2845" xr:uid="{00000000-0005-0000-0000-0000980D0000}"/>
    <cellStyle name="Normal 2 3 2 8" xfId="2146" xr:uid="{00000000-0005-0000-0000-0000990D0000}"/>
    <cellStyle name="Normal 2 3 3" xfId="378" xr:uid="{00000000-0005-0000-0000-00009A0D0000}"/>
    <cellStyle name="Normal 2 3 3 2" xfId="691" xr:uid="{00000000-0005-0000-0000-00009B0D0000}"/>
    <cellStyle name="Normal 2 3 3 2 2" xfId="1154" xr:uid="{00000000-0005-0000-0000-00009C0D0000}"/>
    <cellStyle name="Normal 2 3 3 2 2 2" xfId="4233" xr:uid="{00000000-0005-0000-0000-00009D0D0000}"/>
    <cellStyle name="Normal 2 3 3 2 3" xfId="1629" xr:uid="{00000000-0005-0000-0000-00009E0D0000}"/>
    <cellStyle name="Normal 2 3 3 2 3 2" xfId="4695" xr:uid="{00000000-0005-0000-0000-00009F0D0000}"/>
    <cellStyle name="Normal 2 3 3 2 4" xfId="3778" xr:uid="{00000000-0005-0000-0000-0000A00D0000}"/>
    <cellStyle name="Normal 2 3 3 2 5" xfId="3081" xr:uid="{00000000-0005-0000-0000-0000A10D0000}"/>
    <cellStyle name="Normal 2 3 3 2 6" xfId="2382" xr:uid="{00000000-0005-0000-0000-0000A20D0000}"/>
    <cellStyle name="Normal 2 3 3 3" xfId="927" xr:uid="{00000000-0005-0000-0000-0000A30D0000}"/>
    <cellStyle name="Normal 2 3 3 3 2" xfId="1874" xr:uid="{00000000-0005-0000-0000-0000A40D0000}"/>
    <cellStyle name="Normal 2 3 3 3 2 2" xfId="4936" xr:uid="{00000000-0005-0000-0000-0000A50D0000}"/>
    <cellStyle name="Normal 2 3 3 3 3" xfId="4006" xr:uid="{00000000-0005-0000-0000-0000A60D0000}"/>
    <cellStyle name="Normal 2 3 3 3 4" xfId="3313" xr:uid="{00000000-0005-0000-0000-0000A70D0000}"/>
    <cellStyle name="Normal 2 3 3 3 5" xfId="2614" xr:uid="{00000000-0005-0000-0000-0000A80D0000}"/>
    <cellStyle name="Normal 2 3 3 4" xfId="1385" xr:uid="{00000000-0005-0000-0000-0000A90D0000}"/>
    <cellStyle name="Normal 2 3 3 4 2" xfId="4461" xr:uid="{00000000-0005-0000-0000-0000AA0D0000}"/>
    <cellStyle name="Normal 2 3 3 5" xfId="3548" xr:uid="{00000000-0005-0000-0000-0000AB0D0000}"/>
    <cellStyle name="Normal 2 3 3 6" xfId="2847" xr:uid="{00000000-0005-0000-0000-0000AC0D0000}"/>
    <cellStyle name="Normal 2 3 3 7" xfId="2148" xr:uid="{00000000-0005-0000-0000-0000AD0D0000}"/>
    <cellStyle name="Normal 2 3 4" xfId="688" xr:uid="{00000000-0005-0000-0000-0000AE0D0000}"/>
    <cellStyle name="Normal 2 3 4 2" xfId="1151" xr:uid="{00000000-0005-0000-0000-0000AF0D0000}"/>
    <cellStyle name="Normal 2 3 4 2 2" xfId="4230" xr:uid="{00000000-0005-0000-0000-0000B00D0000}"/>
    <cellStyle name="Normal 2 3 4 3" xfId="1626" xr:uid="{00000000-0005-0000-0000-0000B10D0000}"/>
    <cellStyle name="Normal 2 3 4 3 2" xfId="4692" xr:uid="{00000000-0005-0000-0000-0000B20D0000}"/>
    <cellStyle name="Normal 2 3 4 4" xfId="3775" xr:uid="{00000000-0005-0000-0000-0000B30D0000}"/>
    <cellStyle name="Normal 2 3 4 5" xfId="3078" xr:uid="{00000000-0005-0000-0000-0000B40D0000}"/>
    <cellStyle name="Normal 2 3 4 6" xfId="2379" xr:uid="{00000000-0005-0000-0000-0000B50D0000}"/>
    <cellStyle name="Normal 2 3 5" xfId="924" xr:uid="{00000000-0005-0000-0000-0000B60D0000}"/>
    <cellStyle name="Normal 2 3 5 2" xfId="1871" xr:uid="{00000000-0005-0000-0000-0000B70D0000}"/>
    <cellStyle name="Normal 2 3 5 2 2" xfId="4933" xr:uid="{00000000-0005-0000-0000-0000B80D0000}"/>
    <cellStyle name="Normal 2 3 5 3" xfId="4003" xr:uid="{00000000-0005-0000-0000-0000B90D0000}"/>
    <cellStyle name="Normal 2 3 5 4" xfId="3310" xr:uid="{00000000-0005-0000-0000-0000BA0D0000}"/>
    <cellStyle name="Normal 2 3 5 5" xfId="2611" xr:uid="{00000000-0005-0000-0000-0000BB0D0000}"/>
    <cellStyle name="Normal 2 3 6" xfId="1382" xr:uid="{00000000-0005-0000-0000-0000BC0D0000}"/>
    <cellStyle name="Normal 2 3 6 2" xfId="4458" xr:uid="{00000000-0005-0000-0000-0000BD0D0000}"/>
    <cellStyle name="Normal 2 3 7" xfId="1966" xr:uid="{00000000-0005-0000-0000-0000BE0D0000}"/>
    <cellStyle name="Normal 2 3 7 2" xfId="3545" xr:uid="{00000000-0005-0000-0000-0000BF0D0000}"/>
    <cellStyle name="Normal 2 3 8" xfId="2844" xr:uid="{00000000-0005-0000-0000-0000C00D0000}"/>
    <cellStyle name="Normal 2 3 9" xfId="5025" xr:uid="{00000000-0005-0000-0000-0000C10D0000}"/>
    <cellStyle name="Normal 2 4" xfId="379" xr:uid="{00000000-0005-0000-0000-0000C20D0000}"/>
    <cellStyle name="Normal 2 4 2" xfId="380" xr:uid="{00000000-0005-0000-0000-0000C30D0000}"/>
    <cellStyle name="Normal 2 4 2 2" xfId="693" xr:uid="{00000000-0005-0000-0000-0000C40D0000}"/>
    <cellStyle name="Normal 2 4 2 2 2" xfId="1156" xr:uid="{00000000-0005-0000-0000-0000C50D0000}"/>
    <cellStyle name="Normal 2 4 2 2 2 2" xfId="4235" xr:uid="{00000000-0005-0000-0000-0000C60D0000}"/>
    <cellStyle name="Normal 2 4 2 2 3" xfId="1631" xr:uid="{00000000-0005-0000-0000-0000C70D0000}"/>
    <cellStyle name="Normal 2 4 2 2 3 2" xfId="4697" xr:uid="{00000000-0005-0000-0000-0000C80D0000}"/>
    <cellStyle name="Normal 2 4 2 2 4" xfId="3780" xr:uid="{00000000-0005-0000-0000-0000C90D0000}"/>
    <cellStyle name="Normal 2 4 2 2 5" xfId="3083" xr:uid="{00000000-0005-0000-0000-0000CA0D0000}"/>
    <cellStyle name="Normal 2 4 2 2 6" xfId="2384" xr:uid="{00000000-0005-0000-0000-0000CB0D0000}"/>
    <cellStyle name="Normal 2 4 2 3" xfId="929" xr:uid="{00000000-0005-0000-0000-0000CC0D0000}"/>
    <cellStyle name="Normal 2 4 2 3 2" xfId="1876" xr:uid="{00000000-0005-0000-0000-0000CD0D0000}"/>
    <cellStyle name="Normal 2 4 2 3 2 2" xfId="4938" xr:uid="{00000000-0005-0000-0000-0000CE0D0000}"/>
    <cellStyle name="Normal 2 4 2 3 3" xfId="4008" xr:uid="{00000000-0005-0000-0000-0000CF0D0000}"/>
    <cellStyle name="Normal 2 4 2 3 4" xfId="3315" xr:uid="{00000000-0005-0000-0000-0000D00D0000}"/>
    <cellStyle name="Normal 2 4 2 3 5" xfId="2616" xr:uid="{00000000-0005-0000-0000-0000D10D0000}"/>
    <cellStyle name="Normal 2 4 2 4" xfId="1387" xr:uid="{00000000-0005-0000-0000-0000D20D0000}"/>
    <cellStyle name="Normal 2 4 2 4 2" xfId="4463" xr:uid="{00000000-0005-0000-0000-0000D30D0000}"/>
    <cellStyle name="Normal 2 4 2 5" xfId="3550" xr:uid="{00000000-0005-0000-0000-0000D40D0000}"/>
    <cellStyle name="Normal 2 4 2 6" xfId="2849" xr:uid="{00000000-0005-0000-0000-0000D50D0000}"/>
    <cellStyle name="Normal 2 4 2 7" xfId="2150" xr:uid="{00000000-0005-0000-0000-0000D60D0000}"/>
    <cellStyle name="Normal 2 4 3" xfId="692" xr:uid="{00000000-0005-0000-0000-0000D70D0000}"/>
    <cellStyle name="Normal 2 4 3 2" xfId="1155" xr:uid="{00000000-0005-0000-0000-0000D80D0000}"/>
    <cellStyle name="Normal 2 4 3 2 2" xfId="4234" xr:uid="{00000000-0005-0000-0000-0000D90D0000}"/>
    <cellStyle name="Normal 2 4 3 3" xfId="1630" xr:uid="{00000000-0005-0000-0000-0000DA0D0000}"/>
    <cellStyle name="Normal 2 4 3 3 2" xfId="4696" xr:uid="{00000000-0005-0000-0000-0000DB0D0000}"/>
    <cellStyle name="Normal 2 4 3 4" xfId="3779" xr:uid="{00000000-0005-0000-0000-0000DC0D0000}"/>
    <cellStyle name="Normal 2 4 3 5" xfId="3082" xr:uid="{00000000-0005-0000-0000-0000DD0D0000}"/>
    <cellStyle name="Normal 2 4 3 6" xfId="2383" xr:uid="{00000000-0005-0000-0000-0000DE0D0000}"/>
    <cellStyle name="Normal 2 4 4" xfId="928" xr:uid="{00000000-0005-0000-0000-0000DF0D0000}"/>
    <cellStyle name="Normal 2 4 4 2" xfId="1875" xr:uid="{00000000-0005-0000-0000-0000E00D0000}"/>
    <cellStyle name="Normal 2 4 4 2 2" xfId="4937" xr:uid="{00000000-0005-0000-0000-0000E10D0000}"/>
    <cellStyle name="Normal 2 4 4 3" xfId="4007" xr:uid="{00000000-0005-0000-0000-0000E20D0000}"/>
    <cellStyle name="Normal 2 4 4 4" xfId="3314" xr:uid="{00000000-0005-0000-0000-0000E30D0000}"/>
    <cellStyle name="Normal 2 4 4 5" xfId="2615" xr:uid="{00000000-0005-0000-0000-0000E40D0000}"/>
    <cellStyle name="Normal 2 4 5" xfId="1386" xr:uid="{00000000-0005-0000-0000-0000E50D0000}"/>
    <cellStyle name="Normal 2 4 5 2" xfId="4462" xr:uid="{00000000-0005-0000-0000-0000E60D0000}"/>
    <cellStyle name="Normal 2 4 6" xfId="3549" xr:uid="{00000000-0005-0000-0000-0000E70D0000}"/>
    <cellStyle name="Normal 2 4 7" xfId="2848" xr:uid="{00000000-0005-0000-0000-0000E80D0000}"/>
    <cellStyle name="Normal 2 4 8" xfId="2149" xr:uid="{00000000-0005-0000-0000-0000E90D0000}"/>
    <cellStyle name="Normal 2 5" xfId="381" xr:uid="{00000000-0005-0000-0000-0000EA0D0000}"/>
    <cellStyle name="Normal 2 6" xfId="1455" xr:uid="{00000000-0005-0000-0000-0000EB0D0000}"/>
    <cellStyle name="Normal 2 6 2" xfId="1692" xr:uid="{00000000-0005-0000-0000-0000EC0D0000}"/>
    <cellStyle name="Normal 2 6 2 2" xfId="4755" xr:uid="{00000000-0005-0000-0000-0000ED0D0000}"/>
    <cellStyle name="Normal 2 6 2 3" xfId="3141" xr:uid="{00000000-0005-0000-0000-0000EE0D0000}"/>
    <cellStyle name="Normal 2 6 2 4" xfId="2442" xr:uid="{00000000-0005-0000-0000-0000EF0D0000}"/>
    <cellStyle name="Normal 2 6 3" xfId="1940" xr:uid="{00000000-0005-0000-0000-0000F00D0000}"/>
    <cellStyle name="Normal 2 6 3 2" xfId="5002" xr:uid="{00000000-0005-0000-0000-0000F10D0000}"/>
    <cellStyle name="Normal 2 6 3 3" xfId="3373" xr:uid="{00000000-0005-0000-0000-0000F20D0000}"/>
    <cellStyle name="Normal 2 6 3 4" xfId="2674" xr:uid="{00000000-0005-0000-0000-0000F30D0000}"/>
    <cellStyle name="Normal 2 6 4" xfId="4524" xr:uid="{00000000-0005-0000-0000-0000F40D0000}"/>
    <cellStyle name="Normal 2 6 5" xfId="2910" xr:uid="{00000000-0005-0000-0000-0000F50D0000}"/>
    <cellStyle name="Normal 2 6 6" xfId="2210" xr:uid="{00000000-0005-0000-0000-0000F60D0000}"/>
    <cellStyle name="Normal 20" xfId="382" xr:uid="{00000000-0005-0000-0000-0000F70D0000}"/>
    <cellStyle name="Normal 21" xfId="383" xr:uid="{00000000-0005-0000-0000-0000F80D0000}"/>
    <cellStyle name="Normal 22" xfId="384" xr:uid="{00000000-0005-0000-0000-0000F90D0000}"/>
    <cellStyle name="Normal 23" xfId="385" xr:uid="{00000000-0005-0000-0000-0000FA0D0000}"/>
    <cellStyle name="Normal 24" xfId="386" xr:uid="{00000000-0005-0000-0000-0000FB0D0000}"/>
    <cellStyle name="Normal 25" xfId="387" xr:uid="{00000000-0005-0000-0000-0000FC0D0000}"/>
    <cellStyle name="Normal 26" xfId="388" xr:uid="{00000000-0005-0000-0000-0000FD0D0000}"/>
    <cellStyle name="Normal 26 2" xfId="389" xr:uid="{00000000-0005-0000-0000-0000FE0D0000}"/>
    <cellStyle name="Normal 26 2 2" xfId="695" xr:uid="{00000000-0005-0000-0000-0000FF0D0000}"/>
    <cellStyle name="Normal 26 2 2 2" xfId="1158" xr:uid="{00000000-0005-0000-0000-0000000E0000}"/>
    <cellStyle name="Normal 26 2 2 2 2" xfId="4237" xr:uid="{00000000-0005-0000-0000-0000010E0000}"/>
    <cellStyle name="Normal 26 2 2 3" xfId="1633" xr:uid="{00000000-0005-0000-0000-0000020E0000}"/>
    <cellStyle name="Normal 26 2 2 3 2" xfId="4699" xr:uid="{00000000-0005-0000-0000-0000030E0000}"/>
    <cellStyle name="Normal 26 2 2 4" xfId="3782" xr:uid="{00000000-0005-0000-0000-0000040E0000}"/>
    <cellStyle name="Normal 26 2 2 5" xfId="3085" xr:uid="{00000000-0005-0000-0000-0000050E0000}"/>
    <cellStyle name="Normal 26 2 2 6" xfId="2386" xr:uid="{00000000-0005-0000-0000-0000060E0000}"/>
    <cellStyle name="Normal 26 2 3" xfId="931" xr:uid="{00000000-0005-0000-0000-0000070E0000}"/>
    <cellStyle name="Normal 26 2 3 2" xfId="1878" xr:uid="{00000000-0005-0000-0000-0000080E0000}"/>
    <cellStyle name="Normal 26 2 3 2 2" xfId="4940" xr:uid="{00000000-0005-0000-0000-0000090E0000}"/>
    <cellStyle name="Normal 26 2 3 3" xfId="4010" xr:uid="{00000000-0005-0000-0000-00000A0E0000}"/>
    <cellStyle name="Normal 26 2 3 4" xfId="3317" xr:uid="{00000000-0005-0000-0000-00000B0E0000}"/>
    <cellStyle name="Normal 26 2 3 5" xfId="2618" xr:uid="{00000000-0005-0000-0000-00000C0E0000}"/>
    <cellStyle name="Normal 26 2 4" xfId="1389" xr:uid="{00000000-0005-0000-0000-00000D0E0000}"/>
    <cellStyle name="Normal 26 2 4 2" xfId="4465" xr:uid="{00000000-0005-0000-0000-00000E0E0000}"/>
    <cellStyle name="Normal 26 2 5" xfId="3552" xr:uid="{00000000-0005-0000-0000-00000F0E0000}"/>
    <cellStyle name="Normal 26 2 6" xfId="2851" xr:uid="{00000000-0005-0000-0000-0000100E0000}"/>
    <cellStyle name="Normal 26 2 7" xfId="2152" xr:uid="{00000000-0005-0000-0000-0000110E0000}"/>
    <cellStyle name="Normal 26 3" xfId="694" xr:uid="{00000000-0005-0000-0000-0000120E0000}"/>
    <cellStyle name="Normal 26 3 2" xfId="1157" xr:uid="{00000000-0005-0000-0000-0000130E0000}"/>
    <cellStyle name="Normal 26 3 2 2" xfId="4236" xr:uid="{00000000-0005-0000-0000-0000140E0000}"/>
    <cellStyle name="Normal 26 3 3" xfId="1632" xr:uid="{00000000-0005-0000-0000-0000150E0000}"/>
    <cellStyle name="Normal 26 3 3 2" xfId="4698" xr:uid="{00000000-0005-0000-0000-0000160E0000}"/>
    <cellStyle name="Normal 26 3 4" xfId="3781" xr:uid="{00000000-0005-0000-0000-0000170E0000}"/>
    <cellStyle name="Normal 26 3 5" xfId="3084" xr:uid="{00000000-0005-0000-0000-0000180E0000}"/>
    <cellStyle name="Normal 26 3 6" xfId="2385" xr:uid="{00000000-0005-0000-0000-0000190E0000}"/>
    <cellStyle name="Normal 26 4" xfId="930" xr:uid="{00000000-0005-0000-0000-00001A0E0000}"/>
    <cellStyle name="Normal 26 4 2" xfId="1877" xr:uid="{00000000-0005-0000-0000-00001B0E0000}"/>
    <cellStyle name="Normal 26 4 2 2" xfId="4939" xr:uid="{00000000-0005-0000-0000-00001C0E0000}"/>
    <cellStyle name="Normal 26 4 3" xfId="4009" xr:uid="{00000000-0005-0000-0000-00001D0E0000}"/>
    <cellStyle name="Normal 26 4 4" xfId="3316" xr:uid="{00000000-0005-0000-0000-00001E0E0000}"/>
    <cellStyle name="Normal 26 4 5" xfId="2617" xr:uid="{00000000-0005-0000-0000-00001F0E0000}"/>
    <cellStyle name="Normal 26 5" xfId="1388" xr:uid="{00000000-0005-0000-0000-0000200E0000}"/>
    <cellStyle name="Normal 26 5 2" xfId="4464" xr:uid="{00000000-0005-0000-0000-0000210E0000}"/>
    <cellStyle name="Normal 26 6" xfId="3551" xr:uid="{00000000-0005-0000-0000-0000220E0000}"/>
    <cellStyle name="Normal 26 7" xfId="2850" xr:uid="{00000000-0005-0000-0000-0000230E0000}"/>
    <cellStyle name="Normal 26 8" xfId="2151" xr:uid="{00000000-0005-0000-0000-0000240E0000}"/>
    <cellStyle name="Normal 27" xfId="390" xr:uid="{00000000-0005-0000-0000-0000250E0000}"/>
    <cellStyle name="Normal 27 2" xfId="5372" xr:uid="{B98E7D97-25B4-4EE7-9FCA-0F984110121A}"/>
    <cellStyle name="Normal 28" xfId="391" xr:uid="{00000000-0005-0000-0000-0000260E0000}"/>
    <cellStyle name="Normal 29" xfId="392" xr:uid="{00000000-0005-0000-0000-0000270E0000}"/>
    <cellStyle name="Normal 3" xfId="126" xr:uid="{00000000-0005-0000-0000-0000280E0000}"/>
    <cellStyle name="Normal 3 10" xfId="3412" xr:uid="{00000000-0005-0000-0000-0000290E0000}"/>
    <cellStyle name="Normal 3 11" xfId="2711" xr:uid="{00000000-0005-0000-0000-00002A0E0000}"/>
    <cellStyle name="Normal 3 12" xfId="2010" xr:uid="{00000000-0005-0000-0000-00002B0E0000}"/>
    <cellStyle name="Normal 3 2" xfId="127" xr:uid="{00000000-0005-0000-0000-00002C0E0000}"/>
    <cellStyle name="Normal 3 2 2" xfId="393" xr:uid="{00000000-0005-0000-0000-00002D0E0000}"/>
    <cellStyle name="Normal 3 2 2 2" xfId="394" xr:uid="{00000000-0005-0000-0000-00002E0E0000}"/>
    <cellStyle name="Normal 3 2 2 2 2" xfId="395" xr:uid="{00000000-0005-0000-0000-00002F0E0000}"/>
    <cellStyle name="Normal 3 2 2 2 2 2" xfId="697" xr:uid="{00000000-0005-0000-0000-0000300E0000}"/>
    <cellStyle name="Normal 3 2 2 2 2 2 2" xfId="1160" xr:uid="{00000000-0005-0000-0000-0000310E0000}"/>
    <cellStyle name="Normal 3 2 2 2 2 2 2 2" xfId="4239" xr:uid="{00000000-0005-0000-0000-0000320E0000}"/>
    <cellStyle name="Normal 3 2 2 2 2 2 3" xfId="1635" xr:uid="{00000000-0005-0000-0000-0000330E0000}"/>
    <cellStyle name="Normal 3 2 2 2 2 2 3 2" xfId="4701" xr:uid="{00000000-0005-0000-0000-0000340E0000}"/>
    <cellStyle name="Normal 3 2 2 2 2 2 4" xfId="3784" xr:uid="{00000000-0005-0000-0000-0000350E0000}"/>
    <cellStyle name="Normal 3 2 2 2 2 2 5" xfId="3087" xr:uid="{00000000-0005-0000-0000-0000360E0000}"/>
    <cellStyle name="Normal 3 2 2 2 2 2 6" xfId="2388" xr:uid="{00000000-0005-0000-0000-0000370E0000}"/>
    <cellStyle name="Normal 3 2 2 2 2 3" xfId="933" xr:uid="{00000000-0005-0000-0000-0000380E0000}"/>
    <cellStyle name="Normal 3 2 2 2 2 3 2" xfId="1880" xr:uid="{00000000-0005-0000-0000-0000390E0000}"/>
    <cellStyle name="Normal 3 2 2 2 2 3 2 2" xfId="4942" xr:uid="{00000000-0005-0000-0000-00003A0E0000}"/>
    <cellStyle name="Normal 3 2 2 2 2 3 3" xfId="4012" xr:uid="{00000000-0005-0000-0000-00003B0E0000}"/>
    <cellStyle name="Normal 3 2 2 2 2 3 4" xfId="3319" xr:uid="{00000000-0005-0000-0000-00003C0E0000}"/>
    <cellStyle name="Normal 3 2 2 2 2 3 5" xfId="2620" xr:uid="{00000000-0005-0000-0000-00003D0E0000}"/>
    <cellStyle name="Normal 3 2 2 2 2 4" xfId="1391" xr:uid="{00000000-0005-0000-0000-00003E0E0000}"/>
    <cellStyle name="Normal 3 2 2 2 2 4 2" xfId="4467" xr:uid="{00000000-0005-0000-0000-00003F0E0000}"/>
    <cellStyle name="Normal 3 2 2 2 2 5" xfId="3554" xr:uid="{00000000-0005-0000-0000-0000400E0000}"/>
    <cellStyle name="Normal 3 2 2 2 2 6" xfId="2853" xr:uid="{00000000-0005-0000-0000-0000410E0000}"/>
    <cellStyle name="Normal 3 2 2 2 2 7" xfId="2154" xr:uid="{00000000-0005-0000-0000-0000420E0000}"/>
    <cellStyle name="Normal 3 2 2 2 3" xfId="696" xr:uid="{00000000-0005-0000-0000-0000430E0000}"/>
    <cellStyle name="Normal 3 2 2 2 3 2" xfId="1159" xr:uid="{00000000-0005-0000-0000-0000440E0000}"/>
    <cellStyle name="Normal 3 2 2 2 3 2 2" xfId="4238" xr:uid="{00000000-0005-0000-0000-0000450E0000}"/>
    <cellStyle name="Normal 3 2 2 2 3 3" xfId="1634" xr:uid="{00000000-0005-0000-0000-0000460E0000}"/>
    <cellStyle name="Normal 3 2 2 2 3 3 2" xfId="4700" xr:uid="{00000000-0005-0000-0000-0000470E0000}"/>
    <cellStyle name="Normal 3 2 2 2 3 4" xfId="3783" xr:uid="{00000000-0005-0000-0000-0000480E0000}"/>
    <cellStyle name="Normal 3 2 2 2 3 5" xfId="3086" xr:uid="{00000000-0005-0000-0000-0000490E0000}"/>
    <cellStyle name="Normal 3 2 2 2 3 6" xfId="2387" xr:uid="{00000000-0005-0000-0000-00004A0E0000}"/>
    <cellStyle name="Normal 3 2 2 2 4" xfId="932" xr:uid="{00000000-0005-0000-0000-00004B0E0000}"/>
    <cellStyle name="Normal 3 2 2 2 4 2" xfId="1879" xr:uid="{00000000-0005-0000-0000-00004C0E0000}"/>
    <cellStyle name="Normal 3 2 2 2 4 2 2" xfId="4941" xr:uid="{00000000-0005-0000-0000-00004D0E0000}"/>
    <cellStyle name="Normal 3 2 2 2 4 3" xfId="4011" xr:uid="{00000000-0005-0000-0000-00004E0E0000}"/>
    <cellStyle name="Normal 3 2 2 2 4 4" xfId="3318" xr:uid="{00000000-0005-0000-0000-00004F0E0000}"/>
    <cellStyle name="Normal 3 2 2 2 4 5" xfId="2619" xr:uid="{00000000-0005-0000-0000-0000500E0000}"/>
    <cellStyle name="Normal 3 2 2 2 5" xfId="1390" xr:uid="{00000000-0005-0000-0000-0000510E0000}"/>
    <cellStyle name="Normal 3 2 2 2 5 2" xfId="4466" xr:uid="{00000000-0005-0000-0000-0000520E0000}"/>
    <cellStyle name="Normal 3 2 2 2 6" xfId="3553" xr:uid="{00000000-0005-0000-0000-0000530E0000}"/>
    <cellStyle name="Normal 3 2 2 2 7" xfId="2852" xr:uid="{00000000-0005-0000-0000-0000540E0000}"/>
    <cellStyle name="Normal 3 2 2 2 8" xfId="2153" xr:uid="{00000000-0005-0000-0000-0000550E0000}"/>
    <cellStyle name="Normal 3 2 3" xfId="396" xr:uid="{00000000-0005-0000-0000-0000560E0000}"/>
    <cellStyle name="Normal 3 2 3 2" xfId="698" xr:uid="{00000000-0005-0000-0000-0000570E0000}"/>
    <cellStyle name="Normal 3 2 3 2 2" xfId="1161" xr:uid="{00000000-0005-0000-0000-0000580E0000}"/>
    <cellStyle name="Normal 3 2 3 2 2 2" xfId="4240" xr:uid="{00000000-0005-0000-0000-0000590E0000}"/>
    <cellStyle name="Normal 3 2 3 2 3" xfId="1636" xr:uid="{00000000-0005-0000-0000-00005A0E0000}"/>
    <cellStyle name="Normal 3 2 3 2 3 2" xfId="4702" xr:uid="{00000000-0005-0000-0000-00005B0E0000}"/>
    <cellStyle name="Normal 3 2 3 2 4" xfId="3785" xr:uid="{00000000-0005-0000-0000-00005C0E0000}"/>
    <cellStyle name="Normal 3 2 3 2 5" xfId="3088" xr:uid="{00000000-0005-0000-0000-00005D0E0000}"/>
    <cellStyle name="Normal 3 2 3 2 6" xfId="2389" xr:uid="{00000000-0005-0000-0000-00005E0E0000}"/>
    <cellStyle name="Normal 3 2 3 3" xfId="934" xr:uid="{00000000-0005-0000-0000-00005F0E0000}"/>
    <cellStyle name="Normal 3 2 3 3 2" xfId="1881" xr:uid="{00000000-0005-0000-0000-0000600E0000}"/>
    <cellStyle name="Normal 3 2 3 3 2 2" xfId="4943" xr:uid="{00000000-0005-0000-0000-0000610E0000}"/>
    <cellStyle name="Normal 3 2 3 3 3" xfId="4013" xr:uid="{00000000-0005-0000-0000-0000620E0000}"/>
    <cellStyle name="Normal 3 2 3 3 4" xfId="3320" xr:uid="{00000000-0005-0000-0000-0000630E0000}"/>
    <cellStyle name="Normal 3 2 3 3 5" xfId="2621" xr:uid="{00000000-0005-0000-0000-0000640E0000}"/>
    <cellStyle name="Normal 3 2 3 4" xfId="1392" xr:uid="{00000000-0005-0000-0000-0000650E0000}"/>
    <cellStyle name="Normal 3 2 3 4 2" xfId="4468" xr:uid="{00000000-0005-0000-0000-0000660E0000}"/>
    <cellStyle name="Normal 3 2 3 5" xfId="3555" xr:uid="{00000000-0005-0000-0000-0000670E0000}"/>
    <cellStyle name="Normal 3 2 3 6" xfId="2854" xr:uid="{00000000-0005-0000-0000-0000680E0000}"/>
    <cellStyle name="Normal 3 2 3 7" xfId="2155" xr:uid="{00000000-0005-0000-0000-0000690E0000}"/>
    <cellStyle name="Normal 3 2 4" xfId="557" xr:uid="{00000000-0005-0000-0000-00006A0E0000}"/>
    <cellStyle name="Normal 3 2 4 2" xfId="1020" xr:uid="{00000000-0005-0000-0000-00006B0E0000}"/>
    <cellStyle name="Normal 3 2 4 2 2" xfId="4099" xr:uid="{00000000-0005-0000-0000-00006C0E0000}"/>
    <cellStyle name="Normal 3 2 4 3" xfId="1495" xr:uid="{00000000-0005-0000-0000-00006D0E0000}"/>
    <cellStyle name="Normal 3 2 4 3 2" xfId="4561" xr:uid="{00000000-0005-0000-0000-00006E0E0000}"/>
    <cellStyle name="Normal 3 2 4 4" xfId="3644" xr:uid="{00000000-0005-0000-0000-00006F0E0000}"/>
    <cellStyle name="Normal 3 2 4 5" xfId="2947" xr:uid="{00000000-0005-0000-0000-0000700E0000}"/>
    <cellStyle name="Normal 3 2 4 6" xfId="2248" xr:uid="{00000000-0005-0000-0000-0000710E0000}"/>
    <cellStyle name="Normal 3 2 5" xfId="791" xr:uid="{00000000-0005-0000-0000-0000720E0000}"/>
    <cellStyle name="Normal 3 2 5 2" xfId="1732" xr:uid="{00000000-0005-0000-0000-0000730E0000}"/>
    <cellStyle name="Normal 3 2 5 2 2" xfId="4794" xr:uid="{00000000-0005-0000-0000-0000740E0000}"/>
    <cellStyle name="Normal 3 2 5 3" xfId="3872" xr:uid="{00000000-0005-0000-0000-0000750E0000}"/>
    <cellStyle name="Normal 3 2 5 4" xfId="3178" xr:uid="{00000000-0005-0000-0000-0000760E0000}"/>
    <cellStyle name="Normal 3 2 5 5" xfId="2479" xr:uid="{00000000-0005-0000-0000-0000770E0000}"/>
    <cellStyle name="Normal 3 2 6" xfId="1250" xr:uid="{00000000-0005-0000-0000-0000780E0000}"/>
    <cellStyle name="Normal 3 2 6 2" xfId="4326" xr:uid="{00000000-0005-0000-0000-0000790E0000}"/>
    <cellStyle name="Normal 3 2 7" xfId="3413" xr:uid="{00000000-0005-0000-0000-00007A0E0000}"/>
    <cellStyle name="Normal 3 2 8" xfId="2712" xr:uid="{00000000-0005-0000-0000-00007B0E0000}"/>
    <cellStyle name="Normal 3 2 9" xfId="2011" xr:uid="{00000000-0005-0000-0000-00007C0E0000}"/>
    <cellStyle name="Normal 3 3" xfId="128" xr:uid="{00000000-0005-0000-0000-00007D0E0000}"/>
    <cellStyle name="Normal 3 3 10" xfId="2012" xr:uid="{00000000-0005-0000-0000-00007E0E0000}"/>
    <cellStyle name="Normal 3 3 2" xfId="397" xr:uid="{00000000-0005-0000-0000-00007F0E0000}"/>
    <cellStyle name="Normal 3 3 2 2" xfId="398" xr:uid="{00000000-0005-0000-0000-0000800E0000}"/>
    <cellStyle name="Normal 3 3 2 2 2" xfId="700" xr:uid="{00000000-0005-0000-0000-0000810E0000}"/>
    <cellStyle name="Normal 3 3 2 2 2 2" xfId="1163" xr:uid="{00000000-0005-0000-0000-0000820E0000}"/>
    <cellStyle name="Normal 3 3 2 2 2 2 2" xfId="4242" xr:uid="{00000000-0005-0000-0000-0000830E0000}"/>
    <cellStyle name="Normal 3 3 2 2 2 3" xfId="1638" xr:uid="{00000000-0005-0000-0000-0000840E0000}"/>
    <cellStyle name="Normal 3 3 2 2 2 3 2" xfId="4704" xr:uid="{00000000-0005-0000-0000-0000850E0000}"/>
    <cellStyle name="Normal 3 3 2 2 2 4" xfId="3787" xr:uid="{00000000-0005-0000-0000-0000860E0000}"/>
    <cellStyle name="Normal 3 3 2 2 2 5" xfId="3090" xr:uid="{00000000-0005-0000-0000-0000870E0000}"/>
    <cellStyle name="Normal 3 3 2 2 2 6" xfId="2391" xr:uid="{00000000-0005-0000-0000-0000880E0000}"/>
    <cellStyle name="Normal 3 3 2 2 3" xfId="936" xr:uid="{00000000-0005-0000-0000-0000890E0000}"/>
    <cellStyle name="Normal 3 3 2 2 3 2" xfId="1883" xr:uid="{00000000-0005-0000-0000-00008A0E0000}"/>
    <cellStyle name="Normal 3 3 2 2 3 2 2" xfId="4945" xr:uid="{00000000-0005-0000-0000-00008B0E0000}"/>
    <cellStyle name="Normal 3 3 2 2 3 3" xfId="4015" xr:uid="{00000000-0005-0000-0000-00008C0E0000}"/>
    <cellStyle name="Normal 3 3 2 2 3 4" xfId="3322" xr:uid="{00000000-0005-0000-0000-00008D0E0000}"/>
    <cellStyle name="Normal 3 3 2 2 3 5" xfId="2623" xr:uid="{00000000-0005-0000-0000-00008E0E0000}"/>
    <cellStyle name="Normal 3 3 2 2 4" xfId="1394" xr:uid="{00000000-0005-0000-0000-00008F0E0000}"/>
    <cellStyle name="Normal 3 3 2 2 4 2" xfId="4470" xr:uid="{00000000-0005-0000-0000-0000900E0000}"/>
    <cellStyle name="Normal 3 3 2 2 5" xfId="3557" xr:uid="{00000000-0005-0000-0000-0000910E0000}"/>
    <cellStyle name="Normal 3 3 2 2 6" xfId="2856" xr:uid="{00000000-0005-0000-0000-0000920E0000}"/>
    <cellStyle name="Normal 3 3 2 2 7" xfId="2157" xr:uid="{00000000-0005-0000-0000-0000930E0000}"/>
    <cellStyle name="Normal 3 3 2 3" xfId="699" xr:uid="{00000000-0005-0000-0000-0000940E0000}"/>
    <cellStyle name="Normal 3 3 2 3 2" xfId="1162" xr:uid="{00000000-0005-0000-0000-0000950E0000}"/>
    <cellStyle name="Normal 3 3 2 3 2 2" xfId="4241" xr:uid="{00000000-0005-0000-0000-0000960E0000}"/>
    <cellStyle name="Normal 3 3 2 3 3" xfId="1637" xr:uid="{00000000-0005-0000-0000-0000970E0000}"/>
    <cellStyle name="Normal 3 3 2 3 3 2" xfId="4703" xr:uid="{00000000-0005-0000-0000-0000980E0000}"/>
    <cellStyle name="Normal 3 3 2 3 4" xfId="3786" xr:uid="{00000000-0005-0000-0000-0000990E0000}"/>
    <cellStyle name="Normal 3 3 2 3 5" xfId="3089" xr:uid="{00000000-0005-0000-0000-00009A0E0000}"/>
    <cellStyle name="Normal 3 3 2 3 6" xfId="2390" xr:uid="{00000000-0005-0000-0000-00009B0E0000}"/>
    <cellStyle name="Normal 3 3 2 4" xfId="935" xr:uid="{00000000-0005-0000-0000-00009C0E0000}"/>
    <cellStyle name="Normal 3 3 2 4 2" xfId="1882" xr:uid="{00000000-0005-0000-0000-00009D0E0000}"/>
    <cellStyle name="Normal 3 3 2 4 2 2" xfId="4944" xr:uid="{00000000-0005-0000-0000-00009E0E0000}"/>
    <cellStyle name="Normal 3 3 2 4 3" xfId="4014" xr:uid="{00000000-0005-0000-0000-00009F0E0000}"/>
    <cellStyle name="Normal 3 3 2 4 4" xfId="3321" xr:uid="{00000000-0005-0000-0000-0000A00E0000}"/>
    <cellStyle name="Normal 3 3 2 4 5" xfId="2622" xr:uid="{00000000-0005-0000-0000-0000A10E0000}"/>
    <cellStyle name="Normal 3 3 2 5" xfId="1393" xr:uid="{00000000-0005-0000-0000-0000A20E0000}"/>
    <cellStyle name="Normal 3 3 2 5 2" xfId="4469" xr:uid="{00000000-0005-0000-0000-0000A30E0000}"/>
    <cellStyle name="Normal 3 3 2 6" xfId="3556" xr:uid="{00000000-0005-0000-0000-0000A40E0000}"/>
    <cellStyle name="Normal 3 3 2 7" xfId="2855" xr:uid="{00000000-0005-0000-0000-0000A50E0000}"/>
    <cellStyle name="Normal 3 3 2 8" xfId="2156" xr:uid="{00000000-0005-0000-0000-0000A60E0000}"/>
    <cellStyle name="Normal 3 3 3" xfId="399" xr:uid="{00000000-0005-0000-0000-0000A70E0000}"/>
    <cellStyle name="Normal 3 3 3 2" xfId="701" xr:uid="{00000000-0005-0000-0000-0000A80E0000}"/>
    <cellStyle name="Normal 3 3 3 2 2" xfId="1164" xr:uid="{00000000-0005-0000-0000-0000A90E0000}"/>
    <cellStyle name="Normal 3 3 3 2 2 2" xfId="4243" xr:uid="{00000000-0005-0000-0000-0000AA0E0000}"/>
    <cellStyle name="Normal 3 3 3 2 3" xfId="1639" xr:uid="{00000000-0005-0000-0000-0000AB0E0000}"/>
    <cellStyle name="Normal 3 3 3 2 3 2" xfId="4705" xr:uid="{00000000-0005-0000-0000-0000AC0E0000}"/>
    <cellStyle name="Normal 3 3 3 2 4" xfId="3788" xr:uid="{00000000-0005-0000-0000-0000AD0E0000}"/>
    <cellStyle name="Normal 3 3 3 2 5" xfId="3091" xr:uid="{00000000-0005-0000-0000-0000AE0E0000}"/>
    <cellStyle name="Normal 3 3 3 2 6" xfId="2392" xr:uid="{00000000-0005-0000-0000-0000AF0E0000}"/>
    <cellStyle name="Normal 3 3 3 3" xfId="937" xr:uid="{00000000-0005-0000-0000-0000B00E0000}"/>
    <cellStyle name="Normal 3 3 3 3 2" xfId="1884" xr:uid="{00000000-0005-0000-0000-0000B10E0000}"/>
    <cellStyle name="Normal 3 3 3 3 2 2" xfId="4946" xr:uid="{00000000-0005-0000-0000-0000B20E0000}"/>
    <cellStyle name="Normal 3 3 3 3 3" xfId="4016" xr:uid="{00000000-0005-0000-0000-0000B30E0000}"/>
    <cellStyle name="Normal 3 3 3 3 4" xfId="3323" xr:uid="{00000000-0005-0000-0000-0000B40E0000}"/>
    <cellStyle name="Normal 3 3 3 3 5" xfId="2624" xr:uid="{00000000-0005-0000-0000-0000B50E0000}"/>
    <cellStyle name="Normal 3 3 3 4" xfId="1395" xr:uid="{00000000-0005-0000-0000-0000B60E0000}"/>
    <cellStyle name="Normal 3 3 3 4 2" xfId="4471" xr:uid="{00000000-0005-0000-0000-0000B70E0000}"/>
    <cellStyle name="Normal 3 3 3 5" xfId="3558" xr:uid="{00000000-0005-0000-0000-0000B80E0000}"/>
    <cellStyle name="Normal 3 3 3 6" xfId="2857" xr:uid="{00000000-0005-0000-0000-0000B90E0000}"/>
    <cellStyle name="Normal 3 3 3 7" xfId="2158" xr:uid="{00000000-0005-0000-0000-0000BA0E0000}"/>
    <cellStyle name="Normal 3 3 4" xfId="558" xr:uid="{00000000-0005-0000-0000-0000BB0E0000}"/>
    <cellStyle name="Normal 3 3 4 2" xfId="1021" xr:uid="{00000000-0005-0000-0000-0000BC0E0000}"/>
    <cellStyle name="Normal 3 3 4 2 2" xfId="4100" xr:uid="{00000000-0005-0000-0000-0000BD0E0000}"/>
    <cellStyle name="Normal 3 3 4 3" xfId="1496" xr:uid="{00000000-0005-0000-0000-0000BE0E0000}"/>
    <cellStyle name="Normal 3 3 4 3 2" xfId="4562" xr:uid="{00000000-0005-0000-0000-0000BF0E0000}"/>
    <cellStyle name="Normal 3 3 4 4" xfId="3645" xr:uid="{00000000-0005-0000-0000-0000C00E0000}"/>
    <cellStyle name="Normal 3 3 4 5" xfId="2948" xr:uid="{00000000-0005-0000-0000-0000C10E0000}"/>
    <cellStyle name="Normal 3 3 4 6" xfId="2249" xr:uid="{00000000-0005-0000-0000-0000C20E0000}"/>
    <cellStyle name="Normal 3 3 5" xfId="792" xr:uid="{00000000-0005-0000-0000-0000C30E0000}"/>
    <cellStyle name="Normal 3 3 5 2" xfId="1733" xr:uid="{00000000-0005-0000-0000-0000C40E0000}"/>
    <cellStyle name="Normal 3 3 5 2 2" xfId="4795" xr:uid="{00000000-0005-0000-0000-0000C50E0000}"/>
    <cellStyle name="Normal 3 3 5 3" xfId="3873" xr:uid="{00000000-0005-0000-0000-0000C60E0000}"/>
    <cellStyle name="Normal 3 3 5 4" xfId="3179" xr:uid="{00000000-0005-0000-0000-0000C70E0000}"/>
    <cellStyle name="Normal 3 3 5 5" xfId="2480" xr:uid="{00000000-0005-0000-0000-0000C80E0000}"/>
    <cellStyle name="Normal 3 3 6" xfId="1251" xr:uid="{00000000-0005-0000-0000-0000C90E0000}"/>
    <cellStyle name="Normal 3 3 6 2" xfId="4327" xr:uid="{00000000-0005-0000-0000-0000CA0E0000}"/>
    <cellStyle name="Normal 3 3 7" xfId="1967" xr:uid="{00000000-0005-0000-0000-0000CB0E0000}"/>
    <cellStyle name="Normal 3 3 7 2" xfId="3414" xr:uid="{00000000-0005-0000-0000-0000CC0E0000}"/>
    <cellStyle name="Normal 3 3 8" xfId="2713" xr:uid="{00000000-0005-0000-0000-0000CD0E0000}"/>
    <cellStyle name="Normal 3 3 9" xfId="5026" xr:uid="{00000000-0005-0000-0000-0000CE0E0000}"/>
    <cellStyle name="Normal 3 4" xfId="400" xr:uid="{00000000-0005-0000-0000-0000CF0E0000}"/>
    <cellStyle name="Normal 3 5" xfId="401" xr:uid="{00000000-0005-0000-0000-0000D00E0000}"/>
    <cellStyle name="Normal 3 5 2" xfId="5394" xr:uid="{87358415-9D90-4717-AAB5-DDC162DA1245}"/>
    <cellStyle name="Normal 3 6" xfId="402" xr:uid="{00000000-0005-0000-0000-0000D10E0000}"/>
    <cellStyle name="Normal 3 6 2" xfId="702" xr:uid="{00000000-0005-0000-0000-0000D20E0000}"/>
    <cellStyle name="Normal 3 6 2 2" xfId="1165" xr:uid="{00000000-0005-0000-0000-0000D30E0000}"/>
    <cellStyle name="Normal 3 6 2 2 2" xfId="4244" xr:uid="{00000000-0005-0000-0000-0000D40E0000}"/>
    <cellStyle name="Normal 3 6 2 3" xfId="1640" xr:uid="{00000000-0005-0000-0000-0000D50E0000}"/>
    <cellStyle name="Normal 3 6 2 3 2" xfId="4706" xr:uid="{00000000-0005-0000-0000-0000D60E0000}"/>
    <cellStyle name="Normal 3 6 2 4" xfId="3789" xr:uid="{00000000-0005-0000-0000-0000D70E0000}"/>
    <cellStyle name="Normal 3 6 2 5" xfId="3092" xr:uid="{00000000-0005-0000-0000-0000D80E0000}"/>
    <cellStyle name="Normal 3 6 2 6" xfId="2393" xr:uid="{00000000-0005-0000-0000-0000D90E0000}"/>
    <cellStyle name="Normal 3 6 3" xfId="938" xr:uid="{00000000-0005-0000-0000-0000DA0E0000}"/>
    <cellStyle name="Normal 3 6 3 2" xfId="1885" xr:uid="{00000000-0005-0000-0000-0000DB0E0000}"/>
    <cellStyle name="Normal 3 6 3 2 2" xfId="4947" xr:uid="{00000000-0005-0000-0000-0000DC0E0000}"/>
    <cellStyle name="Normal 3 6 3 3" xfId="4017" xr:uid="{00000000-0005-0000-0000-0000DD0E0000}"/>
    <cellStyle name="Normal 3 6 3 4" xfId="3324" xr:uid="{00000000-0005-0000-0000-0000DE0E0000}"/>
    <cellStyle name="Normal 3 6 3 5" xfId="2625" xr:uid="{00000000-0005-0000-0000-0000DF0E0000}"/>
    <cellStyle name="Normal 3 6 4" xfId="1396" xr:uid="{00000000-0005-0000-0000-0000E00E0000}"/>
    <cellStyle name="Normal 3 6 4 2" xfId="4472" xr:uid="{00000000-0005-0000-0000-0000E10E0000}"/>
    <cellStyle name="Normal 3 6 5" xfId="3559" xr:uid="{00000000-0005-0000-0000-0000E20E0000}"/>
    <cellStyle name="Normal 3 6 6" xfId="2858" xr:uid="{00000000-0005-0000-0000-0000E30E0000}"/>
    <cellStyle name="Normal 3 6 7" xfId="2160" xr:uid="{00000000-0005-0000-0000-0000E40E0000}"/>
    <cellStyle name="Normal 3 7" xfId="556" xr:uid="{00000000-0005-0000-0000-0000E50E0000}"/>
    <cellStyle name="Normal 3 7 2" xfId="1019" xr:uid="{00000000-0005-0000-0000-0000E60E0000}"/>
    <cellStyle name="Normal 3 7 2 2" xfId="4098" xr:uid="{00000000-0005-0000-0000-0000E70E0000}"/>
    <cellStyle name="Normal 3 7 3" xfId="1494" xr:uid="{00000000-0005-0000-0000-0000E80E0000}"/>
    <cellStyle name="Normal 3 7 3 2" xfId="4560" xr:uid="{00000000-0005-0000-0000-0000E90E0000}"/>
    <cellStyle name="Normal 3 7 4" xfId="3643" xr:uid="{00000000-0005-0000-0000-0000EA0E0000}"/>
    <cellStyle name="Normal 3 7 5" xfId="2946" xr:uid="{00000000-0005-0000-0000-0000EB0E0000}"/>
    <cellStyle name="Normal 3 7 6" xfId="2247" xr:uid="{00000000-0005-0000-0000-0000EC0E0000}"/>
    <cellStyle name="Normal 3 8" xfId="790" xr:uid="{00000000-0005-0000-0000-0000ED0E0000}"/>
    <cellStyle name="Normal 3 8 2" xfId="1731" xr:uid="{00000000-0005-0000-0000-0000EE0E0000}"/>
    <cellStyle name="Normal 3 8 2 2" xfId="4793" xr:uid="{00000000-0005-0000-0000-0000EF0E0000}"/>
    <cellStyle name="Normal 3 8 3" xfId="3871" xr:uid="{00000000-0005-0000-0000-0000F00E0000}"/>
    <cellStyle name="Normal 3 8 4" xfId="3177" xr:uid="{00000000-0005-0000-0000-0000F10E0000}"/>
    <cellStyle name="Normal 3 8 5" xfId="2478" xr:uid="{00000000-0005-0000-0000-0000F20E0000}"/>
    <cellStyle name="Normal 3 9" xfId="1249" xr:uid="{00000000-0005-0000-0000-0000F30E0000}"/>
    <cellStyle name="Normal 3 9 2" xfId="4325" xr:uid="{00000000-0005-0000-0000-0000F40E0000}"/>
    <cellStyle name="Normal 30" xfId="403" xr:uid="{00000000-0005-0000-0000-0000F50E0000}"/>
    <cellStyle name="Normal 31" xfId="404" xr:uid="{00000000-0005-0000-0000-0000F60E0000}"/>
    <cellStyle name="Normal 32" xfId="405" xr:uid="{00000000-0005-0000-0000-0000F70E0000}"/>
    <cellStyle name="Normal 32 2" xfId="406" xr:uid="{00000000-0005-0000-0000-0000F80E0000}"/>
    <cellStyle name="Normal 32 2 2" xfId="704" xr:uid="{00000000-0005-0000-0000-0000F90E0000}"/>
    <cellStyle name="Normal 32 2 2 2" xfId="1167" xr:uid="{00000000-0005-0000-0000-0000FA0E0000}"/>
    <cellStyle name="Normal 32 2 2 2 2" xfId="4246" xr:uid="{00000000-0005-0000-0000-0000FB0E0000}"/>
    <cellStyle name="Normal 32 2 2 3" xfId="1642" xr:uid="{00000000-0005-0000-0000-0000FC0E0000}"/>
    <cellStyle name="Normal 32 2 2 3 2" xfId="4708" xr:uid="{00000000-0005-0000-0000-0000FD0E0000}"/>
    <cellStyle name="Normal 32 2 2 4" xfId="3791" xr:uid="{00000000-0005-0000-0000-0000FE0E0000}"/>
    <cellStyle name="Normal 32 2 2 5" xfId="3094" xr:uid="{00000000-0005-0000-0000-0000FF0E0000}"/>
    <cellStyle name="Normal 32 2 2 6" xfId="2395" xr:uid="{00000000-0005-0000-0000-0000000F0000}"/>
    <cellStyle name="Normal 32 2 3" xfId="940" xr:uid="{00000000-0005-0000-0000-0000010F0000}"/>
    <cellStyle name="Normal 32 2 3 2" xfId="1887" xr:uid="{00000000-0005-0000-0000-0000020F0000}"/>
    <cellStyle name="Normal 32 2 3 2 2" xfId="4949" xr:uid="{00000000-0005-0000-0000-0000030F0000}"/>
    <cellStyle name="Normal 32 2 3 3" xfId="4019" xr:uid="{00000000-0005-0000-0000-0000040F0000}"/>
    <cellStyle name="Normal 32 2 3 4" xfId="3326" xr:uid="{00000000-0005-0000-0000-0000050F0000}"/>
    <cellStyle name="Normal 32 2 3 5" xfId="2627" xr:uid="{00000000-0005-0000-0000-0000060F0000}"/>
    <cellStyle name="Normal 32 2 4" xfId="1398" xr:uid="{00000000-0005-0000-0000-0000070F0000}"/>
    <cellStyle name="Normal 32 2 4 2" xfId="4474" xr:uid="{00000000-0005-0000-0000-0000080F0000}"/>
    <cellStyle name="Normal 32 2 5" xfId="3561" xr:uid="{00000000-0005-0000-0000-0000090F0000}"/>
    <cellStyle name="Normal 32 2 6" xfId="2860" xr:uid="{00000000-0005-0000-0000-00000A0F0000}"/>
    <cellStyle name="Normal 32 2 7" xfId="2162" xr:uid="{00000000-0005-0000-0000-00000B0F0000}"/>
    <cellStyle name="Normal 32 3" xfId="703" xr:uid="{00000000-0005-0000-0000-00000C0F0000}"/>
    <cellStyle name="Normal 32 3 2" xfId="1166" xr:uid="{00000000-0005-0000-0000-00000D0F0000}"/>
    <cellStyle name="Normal 32 3 2 2" xfId="4245" xr:uid="{00000000-0005-0000-0000-00000E0F0000}"/>
    <cellStyle name="Normal 32 3 3" xfId="1641" xr:uid="{00000000-0005-0000-0000-00000F0F0000}"/>
    <cellStyle name="Normal 32 3 3 2" xfId="4707" xr:uid="{00000000-0005-0000-0000-0000100F0000}"/>
    <cellStyle name="Normal 32 3 4" xfId="3790" xr:uid="{00000000-0005-0000-0000-0000110F0000}"/>
    <cellStyle name="Normal 32 3 5" xfId="3093" xr:uid="{00000000-0005-0000-0000-0000120F0000}"/>
    <cellStyle name="Normal 32 3 6" xfId="2394" xr:uid="{00000000-0005-0000-0000-0000130F0000}"/>
    <cellStyle name="Normal 32 4" xfId="939" xr:uid="{00000000-0005-0000-0000-0000140F0000}"/>
    <cellStyle name="Normal 32 4 2" xfId="1886" xr:uid="{00000000-0005-0000-0000-0000150F0000}"/>
    <cellStyle name="Normal 32 4 2 2" xfId="4948" xr:uid="{00000000-0005-0000-0000-0000160F0000}"/>
    <cellStyle name="Normal 32 4 3" xfId="4018" xr:uid="{00000000-0005-0000-0000-0000170F0000}"/>
    <cellStyle name="Normal 32 4 4" xfId="3325" xr:uid="{00000000-0005-0000-0000-0000180F0000}"/>
    <cellStyle name="Normal 32 4 5" xfId="2626" xr:uid="{00000000-0005-0000-0000-0000190F0000}"/>
    <cellStyle name="Normal 32 5" xfId="1397" xr:uid="{00000000-0005-0000-0000-00001A0F0000}"/>
    <cellStyle name="Normal 32 5 2" xfId="4473" xr:uid="{00000000-0005-0000-0000-00001B0F0000}"/>
    <cellStyle name="Normal 32 6" xfId="3560" xr:uid="{00000000-0005-0000-0000-00001C0F0000}"/>
    <cellStyle name="Normal 32 7" xfId="2859" xr:uid="{00000000-0005-0000-0000-00001D0F0000}"/>
    <cellStyle name="Normal 32 8" xfId="2161" xr:uid="{00000000-0005-0000-0000-00001E0F0000}"/>
    <cellStyle name="Normal 32 9" xfId="5375" xr:uid="{8695E105-B516-4AA4-B359-878E562B1924}"/>
    <cellStyle name="Normal 33" xfId="407" xr:uid="{00000000-0005-0000-0000-00001F0F0000}"/>
    <cellStyle name="Normal 33 2" xfId="408" xr:uid="{00000000-0005-0000-0000-0000200F0000}"/>
    <cellStyle name="Normal 33 2 2" xfId="409" xr:uid="{00000000-0005-0000-0000-0000210F0000}"/>
    <cellStyle name="Normal 33 2 2 2" xfId="706" xr:uid="{00000000-0005-0000-0000-0000220F0000}"/>
    <cellStyle name="Normal 33 2 2 2 2" xfId="1169" xr:uid="{00000000-0005-0000-0000-0000230F0000}"/>
    <cellStyle name="Normal 33 2 2 2 2 2" xfId="4248" xr:uid="{00000000-0005-0000-0000-0000240F0000}"/>
    <cellStyle name="Normal 33 2 2 2 3" xfId="1644" xr:uid="{00000000-0005-0000-0000-0000250F0000}"/>
    <cellStyle name="Normal 33 2 2 2 3 2" xfId="4710" xr:uid="{00000000-0005-0000-0000-0000260F0000}"/>
    <cellStyle name="Normal 33 2 2 2 4" xfId="3793" xr:uid="{00000000-0005-0000-0000-0000270F0000}"/>
    <cellStyle name="Normal 33 2 2 2 5" xfId="3096" xr:uid="{00000000-0005-0000-0000-0000280F0000}"/>
    <cellStyle name="Normal 33 2 2 2 6" xfId="2397" xr:uid="{00000000-0005-0000-0000-0000290F0000}"/>
    <cellStyle name="Normal 33 2 2 3" xfId="942" xr:uid="{00000000-0005-0000-0000-00002A0F0000}"/>
    <cellStyle name="Normal 33 2 2 3 2" xfId="1889" xr:uid="{00000000-0005-0000-0000-00002B0F0000}"/>
    <cellStyle name="Normal 33 2 2 3 2 2" xfId="4951" xr:uid="{00000000-0005-0000-0000-00002C0F0000}"/>
    <cellStyle name="Normal 33 2 2 3 3" xfId="4021" xr:uid="{00000000-0005-0000-0000-00002D0F0000}"/>
    <cellStyle name="Normal 33 2 2 3 4" xfId="3328" xr:uid="{00000000-0005-0000-0000-00002E0F0000}"/>
    <cellStyle name="Normal 33 2 2 3 5" xfId="2629" xr:uid="{00000000-0005-0000-0000-00002F0F0000}"/>
    <cellStyle name="Normal 33 2 2 4" xfId="1400" xr:uid="{00000000-0005-0000-0000-0000300F0000}"/>
    <cellStyle name="Normal 33 2 2 4 2" xfId="4476" xr:uid="{00000000-0005-0000-0000-0000310F0000}"/>
    <cellStyle name="Normal 33 2 2 5" xfId="3563" xr:uid="{00000000-0005-0000-0000-0000320F0000}"/>
    <cellStyle name="Normal 33 2 2 6" xfId="2862" xr:uid="{00000000-0005-0000-0000-0000330F0000}"/>
    <cellStyle name="Normal 33 2 2 7" xfId="2164" xr:uid="{00000000-0005-0000-0000-0000340F0000}"/>
    <cellStyle name="Normal 33 2 3" xfId="705" xr:uid="{00000000-0005-0000-0000-0000350F0000}"/>
    <cellStyle name="Normal 33 2 3 2" xfId="1168" xr:uid="{00000000-0005-0000-0000-0000360F0000}"/>
    <cellStyle name="Normal 33 2 3 2 2" xfId="4247" xr:uid="{00000000-0005-0000-0000-0000370F0000}"/>
    <cellStyle name="Normal 33 2 3 3" xfId="1643" xr:uid="{00000000-0005-0000-0000-0000380F0000}"/>
    <cellStyle name="Normal 33 2 3 3 2" xfId="4709" xr:uid="{00000000-0005-0000-0000-0000390F0000}"/>
    <cellStyle name="Normal 33 2 3 4" xfId="3792" xr:uid="{00000000-0005-0000-0000-00003A0F0000}"/>
    <cellStyle name="Normal 33 2 3 5" xfId="3095" xr:uid="{00000000-0005-0000-0000-00003B0F0000}"/>
    <cellStyle name="Normal 33 2 3 6" xfId="2396" xr:uid="{00000000-0005-0000-0000-00003C0F0000}"/>
    <cellStyle name="Normal 33 2 4" xfId="941" xr:uid="{00000000-0005-0000-0000-00003D0F0000}"/>
    <cellStyle name="Normal 33 2 4 2" xfId="1888" xr:uid="{00000000-0005-0000-0000-00003E0F0000}"/>
    <cellStyle name="Normal 33 2 4 2 2" xfId="4950" xr:uid="{00000000-0005-0000-0000-00003F0F0000}"/>
    <cellStyle name="Normal 33 2 4 3" xfId="4020" xr:uid="{00000000-0005-0000-0000-0000400F0000}"/>
    <cellStyle name="Normal 33 2 4 4" xfId="3327" xr:uid="{00000000-0005-0000-0000-0000410F0000}"/>
    <cellStyle name="Normal 33 2 4 5" xfId="2628" xr:uid="{00000000-0005-0000-0000-0000420F0000}"/>
    <cellStyle name="Normal 33 2 5" xfId="1399" xr:uid="{00000000-0005-0000-0000-0000430F0000}"/>
    <cellStyle name="Normal 33 2 5 2" xfId="4475" xr:uid="{00000000-0005-0000-0000-0000440F0000}"/>
    <cellStyle name="Normal 33 2 6" xfId="3562" xr:uid="{00000000-0005-0000-0000-0000450F0000}"/>
    <cellStyle name="Normal 33 2 7" xfId="2861" xr:uid="{00000000-0005-0000-0000-0000460F0000}"/>
    <cellStyle name="Normal 33 2 8" xfId="2163" xr:uid="{00000000-0005-0000-0000-0000470F0000}"/>
    <cellStyle name="Normal 34" xfId="410" xr:uid="{00000000-0005-0000-0000-0000480F0000}"/>
    <cellStyle name="Normal 35" xfId="411" xr:uid="{00000000-0005-0000-0000-0000490F0000}"/>
    <cellStyle name="Normal 36" xfId="412" xr:uid="{00000000-0005-0000-0000-00004A0F0000}"/>
    <cellStyle name="Normal 36 2" xfId="413" xr:uid="{00000000-0005-0000-0000-00004B0F0000}"/>
    <cellStyle name="Normal 36 2 2" xfId="708" xr:uid="{00000000-0005-0000-0000-00004C0F0000}"/>
    <cellStyle name="Normal 36 2 2 2" xfId="1171" xr:uid="{00000000-0005-0000-0000-00004D0F0000}"/>
    <cellStyle name="Normal 36 2 2 2 2" xfId="4250" xr:uid="{00000000-0005-0000-0000-00004E0F0000}"/>
    <cellStyle name="Normal 36 2 2 3" xfId="1646" xr:uid="{00000000-0005-0000-0000-00004F0F0000}"/>
    <cellStyle name="Normal 36 2 2 3 2" xfId="4712" xr:uid="{00000000-0005-0000-0000-0000500F0000}"/>
    <cellStyle name="Normal 36 2 2 4" xfId="3795" xr:uid="{00000000-0005-0000-0000-0000510F0000}"/>
    <cellStyle name="Normal 36 2 2 5" xfId="3098" xr:uid="{00000000-0005-0000-0000-0000520F0000}"/>
    <cellStyle name="Normal 36 2 2 6" xfId="2399" xr:uid="{00000000-0005-0000-0000-0000530F0000}"/>
    <cellStyle name="Normal 36 2 3" xfId="944" xr:uid="{00000000-0005-0000-0000-0000540F0000}"/>
    <cellStyle name="Normal 36 2 3 2" xfId="1891" xr:uid="{00000000-0005-0000-0000-0000550F0000}"/>
    <cellStyle name="Normal 36 2 3 2 2" xfId="4953" xr:uid="{00000000-0005-0000-0000-0000560F0000}"/>
    <cellStyle name="Normal 36 2 3 3" xfId="4023" xr:uid="{00000000-0005-0000-0000-0000570F0000}"/>
    <cellStyle name="Normal 36 2 3 4" xfId="3330" xr:uid="{00000000-0005-0000-0000-0000580F0000}"/>
    <cellStyle name="Normal 36 2 3 5" xfId="2631" xr:uid="{00000000-0005-0000-0000-0000590F0000}"/>
    <cellStyle name="Normal 36 2 4" xfId="1402" xr:uid="{00000000-0005-0000-0000-00005A0F0000}"/>
    <cellStyle name="Normal 36 2 4 2" xfId="4478" xr:uid="{00000000-0005-0000-0000-00005B0F0000}"/>
    <cellStyle name="Normal 36 2 5" xfId="3565" xr:uid="{00000000-0005-0000-0000-00005C0F0000}"/>
    <cellStyle name="Normal 36 2 6" xfId="2864" xr:uid="{00000000-0005-0000-0000-00005D0F0000}"/>
    <cellStyle name="Normal 36 2 7" xfId="2166" xr:uid="{00000000-0005-0000-0000-00005E0F0000}"/>
    <cellStyle name="Normal 36 3" xfId="707" xr:uid="{00000000-0005-0000-0000-00005F0F0000}"/>
    <cellStyle name="Normal 36 3 2" xfId="1170" xr:uid="{00000000-0005-0000-0000-0000600F0000}"/>
    <cellStyle name="Normal 36 3 2 2" xfId="4249" xr:uid="{00000000-0005-0000-0000-0000610F0000}"/>
    <cellStyle name="Normal 36 3 3" xfId="1645" xr:uid="{00000000-0005-0000-0000-0000620F0000}"/>
    <cellStyle name="Normal 36 3 3 2" xfId="4711" xr:uid="{00000000-0005-0000-0000-0000630F0000}"/>
    <cellStyle name="Normal 36 3 4" xfId="3794" xr:uid="{00000000-0005-0000-0000-0000640F0000}"/>
    <cellStyle name="Normal 36 3 5" xfId="3097" xr:uid="{00000000-0005-0000-0000-0000650F0000}"/>
    <cellStyle name="Normal 36 3 6" xfId="2398" xr:uid="{00000000-0005-0000-0000-0000660F0000}"/>
    <cellStyle name="Normal 36 4" xfId="943" xr:uid="{00000000-0005-0000-0000-0000670F0000}"/>
    <cellStyle name="Normal 36 4 2" xfId="1890" xr:uid="{00000000-0005-0000-0000-0000680F0000}"/>
    <cellStyle name="Normal 36 4 2 2" xfId="4952" xr:uid="{00000000-0005-0000-0000-0000690F0000}"/>
    <cellStyle name="Normal 36 4 3" xfId="4022" xr:uid="{00000000-0005-0000-0000-00006A0F0000}"/>
    <cellStyle name="Normal 36 4 4" xfId="3329" xr:uid="{00000000-0005-0000-0000-00006B0F0000}"/>
    <cellStyle name="Normal 36 4 5" xfId="2630" xr:uid="{00000000-0005-0000-0000-00006C0F0000}"/>
    <cellStyle name="Normal 36 5" xfId="1401" xr:uid="{00000000-0005-0000-0000-00006D0F0000}"/>
    <cellStyle name="Normal 36 5 2" xfId="4477" xr:uid="{00000000-0005-0000-0000-00006E0F0000}"/>
    <cellStyle name="Normal 36 6" xfId="3564" xr:uid="{00000000-0005-0000-0000-00006F0F0000}"/>
    <cellStyle name="Normal 36 7" xfId="2863" xr:uid="{00000000-0005-0000-0000-0000700F0000}"/>
    <cellStyle name="Normal 36 8" xfId="2165" xr:uid="{00000000-0005-0000-0000-0000710F0000}"/>
    <cellStyle name="Normal 37" xfId="414" xr:uid="{00000000-0005-0000-0000-0000720F0000}"/>
    <cellStyle name="Normal 38" xfId="415" xr:uid="{00000000-0005-0000-0000-0000730F0000}"/>
    <cellStyle name="Normal 39" xfId="416" xr:uid="{00000000-0005-0000-0000-0000740F0000}"/>
    <cellStyle name="Normal 4" xfId="129" xr:uid="{00000000-0005-0000-0000-0000750F0000}"/>
    <cellStyle name="Normal 4 10" xfId="793" xr:uid="{00000000-0005-0000-0000-0000760F0000}"/>
    <cellStyle name="Normal 4 10 2" xfId="1497" xr:uid="{00000000-0005-0000-0000-0000770F0000}"/>
    <cellStyle name="Normal 4 10 2 2" xfId="4563" xr:uid="{00000000-0005-0000-0000-0000780F0000}"/>
    <cellStyle name="Normal 4 10 3" xfId="3874" xr:uid="{00000000-0005-0000-0000-0000790F0000}"/>
    <cellStyle name="Normal 4 10 4" xfId="2949" xr:uid="{00000000-0005-0000-0000-00007A0F0000}"/>
    <cellStyle name="Normal 4 10 5" xfId="2250" xr:uid="{00000000-0005-0000-0000-00007B0F0000}"/>
    <cellStyle name="Normal 4 11" xfId="1734" xr:uid="{00000000-0005-0000-0000-00007C0F0000}"/>
    <cellStyle name="Normal 4 11 2" xfId="4796" xr:uid="{00000000-0005-0000-0000-00007D0F0000}"/>
    <cellStyle name="Normal 4 11 3" xfId="3180" xr:uid="{00000000-0005-0000-0000-00007E0F0000}"/>
    <cellStyle name="Normal 4 11 4" xfId="2481" xr:uid="{00000000-0005-0000-0000-00007F0F0000}"/>
    <cellStyle name="Normal 4 12" xfId="1252" xr:uid="{00000000-0005-0000-0000-0000800F0000}"/>
    <cellStyle name="Normal 4 12 2" xfId="4328" xr:uid="{00000000-0005-0000-0000-0000810F0000}"/>
    <cellStyle name="Normal 4 13" xfId="3415" xr:uid="{00000000-0005-0000-0000-0000820F0000}"/>
    <cellStyle name="Normal 4 14" xfId="2714" xr:uid="{00000000-0005-0000-0000-0000830F0000}"/>
    <cellStyle name="Normal 4 15" xfId="2013" xr:uid="{00000000-0005-0000-0000-0000840F0000}"/>
    <cellStyle name="Normal 4 16" xfId="5341" xr:uid="{31D420CA-AC31-4216-AC7F-DB501318F47A}"/>
    <cellStyle name="Normal 4 2" xfId="130" xr:uid="{00000000-0005-0000-0000-0000850F0000}"/>
    <cellStyle name="Normal 4 2 10" xfId="5404" xr:uid="{596EFD52-FCB1-4AD4-80A7-0CCDB7443049}"/>
    <cellStyle name="Normal 4 2 2" xfId="417" xr:uid="{00000000-0005-0000-0000-0000860F0000}"/>
    <cellStyle name="Normal 4 2 2 2" xfId="418" xr:uid="{00000000-0005-0000-0000-0000870F0000}"/>
    <cellStyle name="Normal 4 2 2 2 2" xfId="710" xr:uid="{00000000-0005-0000-0000-0000880F0000}"/>
    <cellStyle name="Normal 4 2 2 2 2 2" xfId="1173" xr:uid="{00000000-0005-0000-0000-0000890F0000}"/>
    <cellStyle name="Normal 4 2 2 2 2 2 2" xfId="4252" xr:uid="{00000000-0005-0000-0000-00008A0F0000}"/>
    <cellStyle name="Normal 4 2 2 2 2 3" xfId="1648" xr:uid="{00000000-0005-0000-0000-00008B0F0000}"/>
    <cellStyle name="Normal 4 2 2 2 2 3 2" xfId="4714" xr:uid="{00000000-0005-0000-0000-00008C0F0000}"/>
    <cellStyle name="Normal 4 2 2 2 2 4" xfId="3797" xr:uid="{00000000-0005-0000-0000-00008D0F0000}"/>
    <cellStyle name="Normal 4 2 2 2 2 5" xfId="3100" xr:uid="{00000000-0005-0000-0000-00008E0F0000}"/>
    <cellStyle name="Normal 4 2 2 2 2 6" xfId="2401" xr:uid="{00000000-0005-0000-0000-00008F0F0000}"/>
    <cellStyle name="Normal 4 2 2 2 3" xfId="946" xr:uid="{00000000-0005-0000-0000-0000900F0000}"/>
    <cellStyle name="Normal 4 2 2 2 3 2" xfId="1893" xr:uid="{00000000-0005-0000-0000-0000910F0000}"/>
    <cellStyle name="Normal 4 2 2 2 3 2 2" xfId="4955" xr:uid="{00000000-0005-0000-0000-0000920F0000}"/>
    <cellStyle name="Normal 4 2 2 2 3 3" xfId="4025" xr:uid="{00000000-0005-0000-0000-0000930F0000}"/>
    <cellStyle name="Normal 4 2 2 2 3 4" xfId="3332" xr:uid="{00000000-0005-0000-0000-0000940F0000}"/>
    <cellStyle name="Normal 4 2 2 2 3 5" xfId="2633" xr:uid="{00000000-0005-0000-0000-0000950F0000}"/>
    <cellStyle name="Normal 4 2 2 2 4" xfId="1404" xr:uid="{00000000-0005-0000-0000-0000960F0000}"/>
    <cellStyle name="Normal 4 2 2 2 4 2" xfId="4480" xr:uid="{00000000-0005-0000-0000-0000970F0000}"/>
    <cellStyle name="Normal 4 2 2 2 5" xfId="3567" xr:uid="{00000000-0005-0000-0000-0000980F0000}"/>
    <cellStyle name="Normal 4 2 2 2 6" xfId="2866" xr:uid="{00000000-0005-0000-0000-0000990F0000}"/>
    <cellStyle name="Normal 4 2 2 2 7" xfId="2168" xr:uid="{00000000-0005-0000-0000-00009A0F0000}"/>
    <cellStyle name="Normal 4 2 2 3" xfId="709" xr:uid="{00000000-0005-0000-0000-00009B0F0000}"/>
    <cellStyle name="Normal 4 2 2 3 2" xfId="1172" xr:uid="{00000000-0005-0000-0000-00009C0F0000}"/>
    <cellStyle name="Normal 4 2 2 3 2 2" xfId="4251" xr:uid="{00000000-0005-0000-0000-00009D0F0000}"/>
    <cellStyle name="Normal 4 2 2 3 3" xfId="1647" xr:uid="{00000000-0005-0000-0000-00009E0F0000}"/>
    <cellStyle name="Normal 4 2 2 3 3 2" xfId="4713" xr:uid="{00000000-0005-0000-0000-00009F0F0000}"/>
    <cellStyle name="Normal 4 2 2 3 4" xfId="3796" xr:uid="{00000000-0005-0000-0000-0000A00F0000}"/>
    <cellStyle name="Normal 4 2 2 3 5" xfId="3099" xr:uid="{00000000-0005-0000-0000-0000A10F0000}"/>
    <cellStyle name="Normal 4 2 2 3 6" xfId="2400" xr:uid="{00000000-0005-0000-0000-0000A20F0000}"/>
    <cellStyle name="Normal 4 2 2 4" xfId="945" xr:uid="{00000000-0005-0000-0000-0000A30F0000}"/>
    <cellStyle name="Normal 4 2 2 4 2" xfId="1892" xr:uid="{00000000-0005-0000-0000-0000A40F0000}"/>
    <cellStyle name="Normal 4 2 2 4 2 2" xfId="4954" xr:uid="{00000000-0005-0000-0000-0000A50F0000}"/>
    <cellStyle name="Normal 4 2 2 4 3" xfId="4024" xr:uid="{00000000-0005-0000-0000-0000A60F0000}"/>
    <cellStyle name="Normal 4 2 2 4 4" xfId="3331" xr:uid="{00000000-0005-0000-0000-0000A70F0000}"/>
    <cellStyle name="Normal 4 2 2 4 5" xfId="2632" xr:uid="{00000000-0005-0000-0000-0000A80F0000}"/>
    <cellStyle name="Normal 4 2 2 5" xfId="1403" xr:uid="{00000000-0005-0000-0000-0000A90F0000}"/>
    <cellStyle name="Normal 4 2 2 5 2" xfId="4479" xr:uid="{00000000-0005-0000-0000-0000AA0F0000}"/>
    <cellStyle name="Normal 4 2 2 6" xfId="3566" xr:uid="{00000000-0005-0000-0000-0000AB0F0000}"/>
    <cellStyle name="Normal 4 2 2 7" xfId="2865" xr:uid="{00000000-0005-0000-0000-0000AC0F0000}"/>
    <cellStyle name="Normal 4 2 2 8" xfId="2167" xr:uid="{00000000-0005-0000-0000-0000AD0F0000}"/>
    <cellStyle name="Normal 4 2 3" xfId="419" xr:uid="{00000000-0005-0000-0000-0000AE0F0000}"/>
    <cellStyle name="Normal 4 2 3 2" xfId="711" xr:uid="{00000000-0005-0000-0000-0000AF0F0000}"/>
    <cellStyle name="Normal 4 2 3 2 2" xfId="1174" xr:uid="{00000000-0005-0000-0000-0000B00F0000}"/>
    <cellStyle name="Normal 4 2 3 2 2 2" xfId="4253" xr:uid="{00000000-0005-0000-0000-0000B10F0000}"/>
    <cellStyle name="Normal 4 2 3 2 3" xfId="1649" xr:uid="{00000000-0005-0000-0000-0000B20F0000}"/>
    <cellStyle name="Normal 4 2 3 2 3 2" xfId="4715" xr:uid="{00000000-0005-0000-0000-0000B30F0000}"/>
    <cellStyle name="Normal 4 2 3 2 4" xfId="3798" xr:uid="{00000000-0005-0000-0000-0000B40F0000}"/>
    <cellStyle name="Normal 4 2 3 2 5" xfId="3101" xr:uid="{00000000-0005-0000-0000-0000B50F0000}"/>
    <cellStyle name="Normal 4 2 3 2 6" xfId="2402" xr:uid="{00000000-0005-0000-0000-0000B60F0000}"/>
    <cellStyle name="Normal 4 2 3 3" xfId="947" xr:uid="{00000000-0005-0000-0000-0000B70F0000}"/>
    <cellStyle name="Normal 4 2 3 3 2" xfId="1894" xr:uid="{00000000-0005-0000-0000-0000B80F0000}"/>
    <cellStyle name="Normal 4 2 3 3 2 2" xfId="4956" xr:uid="{00000000-0005-0000-0000-0000B90F0000}"/>
    <cellStyle name="Normal 4 2 3 3 3" xfId="4026" xr:uid="{00000000-0005-0000-0000-0000BA0F0000}"/>
    <cellStyle name="Normal 4 2 3 3 4" xfId="3333" xr:uid="{00000000-0005-0000-0000-0000BB0F0000}"/>
    <cellStyle name="Normal 4 2 3 3 5" xfId="2634" xr:uid="{00000000-0005-0000-0000-0000BC0F0000}"/>
    <cellStyle name="Normal 4 2 3 4" xfId="1405" xr:uid="{00000000-0005-0000-0000-0000BD0F0000}"/>
    <cellStyle name="Normal 4 2 3 4 2" xfId="4481" xr:uid="{00000000-0005-0000-0000-0000BE0F0000}"/>
    <cellStyle name="Normal 4 2 3 5" xfId="3568" xr:uid="{00000000-0005-0000-0000-0000BF0F0000}"/>
    <cellStyle name="Normal 4 2 3 6" xfId="2867" xr:uid="{00000000-0005-0000-0000-0000C00F0000}"/>
    <cellStyle name="Normal 4 2 3 7" xfId="2169" xr:uid="{00000000-0005-0000-0000-0000C10F0000}"/>
    <cellStyle name="Normal 4 2 4" xfId="560" xr:uid="{00000000-0005-0000-0000-0000C20F0000}"/>
    <cellStyle name="Normal 4 2 4 2" xfId="1023" xr:uid="{00000000-0005-0000-0000-0000C30F0000}"/>
    <cellStyle name="Normal 4 2 4 2 2" xfId="4102" xr:uid="{00000000-0005-0000-0000-0000C40F0000}"/>
    <cellStyle name="Normal 4 2 4 3" xfId="1498" xr:uid="{00000000-0005-0000-0000-0000C50F0000}"/>
    <cellStyle name="Normal 4 2 4 3 2" xfId="4564" xr:uid="{00000000-0005-0000-0000-0000C60F0000}"/>
    <cellStyle name="Normal 4 2 4 4" xfId="3647" xr:uid="{00000000-0005-0000-0000-0000C70F0000}"/>
    <cellStyle name="Normal 4 2 4 5" xfId="2950" xr:uid="{00000000-0005-0000-0000-0000C80F0000}"/>
    <cellStyle name="Normal 4 2 4 6" xfId="2251" xr:uid="{00000000-0005-0000-0000-0000C90F0000}"/>
    <cellStyle name="Normal 4 2 5" xfId="794" xr:uid="{00000000-0005-0000-0000-0000CA0F0000}"/>
    <cellStyle name="Normal 4 2 5 2" xfId="1735" xr:uid="{00000000-0005-0000-0000-0000CB0F0000}"/>
    <cellStyle name="Normal 4 2 5 2 2" xfId="4797" xr:uid="{00000000-0005-0000-0000-0000CC0F0000}"/>
    <cellStyle name="Normal 4 2 5 3" xfId="3875" xr:uid="{00000000-0005-0000-0000-0000CD0F0000}"/>
    <cellStyle name="Normal 4 2 5 4" xfId="3181" xr:uid="{00000000-0005-0000-0000-0000CE0F0000}"/>
    <cellStyle name="Normal 4 2 5 5" xfId="2482" xr:uid="{00000000-0005-0000-0000-0000CF0F0000}"/>
    <cellStyle name="Normal 4 2 6" xfId="1253" xr:uid="{00000000-0005-0000-0000-0000D00F0000}"/>
    <cellStyle name="Normal 4 2 6 2" xfId="4329" xr:uid="{00000000-0005-0000-0000-0000D10F0000}"/>
    <cellStyle name="Normal 4 2 7" xfId="3416" xr:uid="{00000000-0005-0000-0000-0000D20F0000}"/>
    <cellStyle name="Normal 4 2 8" xfId="2715" xr:uid="{00000000-0005-0000-0000-0000D30F0000}"/>
    <cellStyle name="Normal 4 2 9" xfId="2014" xr:uid="{00000000-0005-0000-0000-0000D40F0000}"/>
    <cellStyle name="Normal 4 3" xfId="420" xr:uid="{00000000-0005-0000-0000-0000D50F0000}"/>
    <cellStyle name="Normal 4 3 10" xfId="5410" xr:uid="{232B5227-AABB-4B4A-BC65-0896CE719B4C}"/>
    <cellStyle name="Normal 4 3 2" xfId="421" xr:uid="{00000000-0005-0000-0000-0000D60F0000}"/>
    <cellStyle name="Normal 4 3 3" xfId="422" xr:uid="{00000000-0005-0000-0000-0000D70F0000}"/>
    <cellStyle name="Normal 4 3 3 2" xfId="713" xr:uid="{00000000-0005-0000-0000-0000D80F0000}"/>
    <cellStyle name="Normal 4 3 3 2 2" xfId="1176" xr:uid="{00000000-0005-0000-0000-0000D90F0000}"/>
    <cellStyle name="Normal 4 3 3 2 2 2" xfId="4255" xr:uid="{00000000-0005-0000-0000-0000DA0F0000}"/>
    <cellStyle name="Normal 4 3 3 2 3" xfId="1651" xr:uid="{00000000-0005-0000-0000-0000DB0F0000}"/>
    <cellStyle name="Normal 4 3 3 2 3 2" xfId="4717" xr:uid="{00000000-0005-0000-0000-0000DC0F0000}"/>
    <cellStyle name="Normal 4 3 3 2 4" xfId="3800" xr:uid="{00000000-0005-0000-0000-0000DD0F0000}"/>
    <cellStyle name="Normal 4 3 3 2 5" xfId="3103" xr:uid="{00000000-0005-0000-0000-0000DE0F0000}"/>
    <cellStyle name="Normal 4 3 3 2 6" xfId="2404" xr:uid="{00000000-0005-0000-0000-0000DF0F0000}"/>
    <cellStyle name="Normal 4 3 3 3" xfId="949" xr:uid="{00000000-0005-0000-0000-0000E00F0000}"/>
    <cellStyle name="Normal 4 3 3 3 2" xfId="1896" xr:uid="{00000000-0005-0000-0000-0000E10F0000}"/>
    <cellStyle name="Normal 4 3 3 3 2 2" xfId="4958" xr:uid="{00000000-0005-0000-0000-0000E20F0000}"/>
    <cellStyle name="Normal 4 3 3 3 3" xfId="4028" xr:uid="{00000000-0005-0000-0000-0000E30F0000}"/>
    <cellStyle name="Normal 4 3 3 3 4" xfId="3335" xr:uid="{00000000-0005-0000-0000-0000E40F0000}"/>
    <cellStyle name="Normal 4 3 3 3 5" xfId="2636" xr:uid="{00000000-0005-0000-0000-0000E50F0000}"/>
    <cellStyle name="Normal 4 3 3 4" xfId="1407" xr:uid="{00000000-0005-0000-0000-0000E60F0000}"/>
    <cellStyle name="Normal 4 3 3 4 2" xfId="4483" xr:uid="{00000000-0005-0000-0000-0000E70F0000}"/>
    <cellStyle name="Normal 4 3 3 5" xfId="3570" xr:uid="{00000000-0005-0000-0000-0000E80F0000}"/>
    <cellStyle name="Normal 4 3 3 6" xfId="2869" xr:uid="{00000000-0005-0000-0000-0000E90F0000}"/>
    <cellStyle name="Normal 4 3 3 7" xfId="2171" xr:uid="{00000000-0005-0000-0000-0000EA0F0000}"/>
    <cellStyle name="Normal 4 3 4" xfId="712" xr:uid="{00000000-0005-0000-0000-0000EB0F0000}"/>
    <cellStyle name="Normal 4 3 4 2" xfId="1175" xr:uid="{00000000-0005-0000-0000-0000EC0F0000}"/>
    <cellStyle name="Normal 4 3 4 2 2" xfId="4254" xr:uid="{00000000-0005-0000-0000-0000ED0F0000}"/>
    <cellStyle name="Normal 4 3 4 3" xfId="1650" xr:uid="{00000000-0005-0000-0000-0000EE0F0000}"/>
    <cellStyle name="Normal 4 3 4 3 2" xfId="4716" xr:uid="{00000000-0005-0000-0000-0000EF0F0000}"/>
    <cellStyle name="Normal 4 3 4 4" xfId="3799" xr:uid="{00000000-0005-0000-0000-0000F00F0000}"/>
    <cellStyle name="Normal 4 3 4 5" xfId="3102" xr:uid="{00000000-0005-0000-0000-0000F10F0000}"/>
    <cellStyle name="Normal 4 3 4 6" xfId="2403" xr:uid="{00000000-0005-0000-0000-0000F20F0000}"/>
    <cellStyle name="Normal 4 3 5" xfId="948" xr:uid="{00000000-0005-0000-0000-0000F30F0000}"/>
    <cellStyle name="Normal 4 3 5 2" xfId="1895" xr:uid="{00000000-0005-0000-0000-0000F40F0000}"/>
    <cellStyle name="Normal 4 3 5 2 2" xfId="4957" xr:uid="{00000000-0005-0000-0000-0000F50F0000}"/>
    <cellStyle name="Normal 4 3 5 3" xfId="4027" xr:uid="{00000000-0005-0000-0000-0000F60F0000}"/>
    <cellStyle name="Normal 4 3 5 4" xfId="3334" xr:uid="{00000000-0005-0000-0000-0000F70F0000}"/>
    <cellStyle name="Normal 4 3 5 5" xfId="2635" xr:uid="{00000000-0005-0000-0000-0000F80F0000}"/>
    <cellStyle name="Normal 4 3 6" xfId="1406" xr:uid="{00000000-0005-0000-0000-0000F90F0000}"/>
    <cellStyle name="Normal 4 3 6 2" xfId="4482" xr:uid="{00000000-0005-0000-0000-0000FA0F0000}"/>
    <cellStyle name="Normal 4 3 7" xfId="3569" xr:uid="{00000000-0005-0000-0000-0000FB0F0000}"/>
    <cellStyle name="Normal 4 3 8" xfId="2868" xr:uid="{00000000-0005-0000-0000-0000FC0F0000}"/>
    <cellStyle name="Normal 4 3 9" xfId="2170" xr:uid="{00000000-0005-0000-0000-0000FD0F0000}"/>
    <cellStyle name="Normal 4 4" xfId="423" xr:uid="{00000000-0005-0000-0000-0000FE0F0000}"/>
    <cellStyle name="Normal 4 4 2" xfId="424" xr:uid="{00000000-0005-0000-0000-0000FF0F0000}"/>
    <cellStyle name="Normal 4 4 2 2" xfId="715" xr:uid="{00000000-0005-0000-0000-000000100000}"/>
    <cellStyle name="Normal 4 4 2 2 2" xfId="1178" xr:uid="{00000000-0005-0000-0000-000001100000}"/>
    <cellStyle name="Normal 4 4 2 2 2 2" xfId="4257" xr:uid="{00000000-0005-0000-0000-000002100000}"/>
    <cellStyle name="Normal 4 4 2 2 3" xfId="1653" xr:uid="{00000000-0005-0000-0000-000003100000}"/>
    <cellStyle name="Normal 4 4 2 2 3 2" xfId="4719" xr:uid="{00000000-0005-0000-0000-000004100000}"/>
    <cellStyle name="Normal 4 4 2 2 4" xfId="3802" xr:uid="{00000000-0005-0000-0000-000005100000}"/>
    <cellStyle name="Normal 4 4 2 2 5" xfId="3105" xr:uid="{00000000-0005-0000-0000-000006100000}"/>
    <cellStyle name="Normal 4 4 2 2 6" xfId="2406" xr:uid="{00000000-0005-0000-0000-000007100000}"/>
    <cellStyle name="Normal 4 4 2 3" xfId="951" xr:uid="{00000000-0005-0000-0000-000008100000}"/>
    <cellStyle name="Normal 4 4 2 3 2" xfId="1898" xr:uid="{00000000-0005-0000-0000-000009100000}"/>
    <cellStyle name="Normal 4 4 2 3 2 2" xfId="4960" xr:uid="{00000000-0005-0000-0000-00000A100000}"/>
    <cellStyle name="Normal 4 4 2 3 3" xfId="4030" xr:uid="{00000000-0005-0000-0000-00000B100000}"/>
    <cellStyle name="Normal 4 4 2 3 4" xfId="3337" xr:uid="{00000000-0005-0000-0000-00000C100000}"/>
    <cellStyle name="Normal 4 4 2 3 5" xfId="2638" xr:uid="{00000000-0005-0000-0000-00000D100000}"/>
    <cellStyle name="Normal 4 4 2 4" xfId="1409" xr:uid="{00000000-0005-0000-0000-00000E100000}"/>
    <cellStyle name="Normal 4 4 2 4 2" xfId="4485" xr:uid="{00000000-0005-0000-0000-00000F100000}"/>
    <cellStyle name="Normal 4 4 2 5" xfId="3572" xr:uid="{00000000-0005-0000-0000-000010100000}"/>
    <cellStyle name="Normal 4 4 2 6" xfId="2871" xr:uid="{00000000-0005-0000-0000-000011100000}"/>
    <cellStyle name="Normal 4 4 2 7" xfId="2173" xr:uid="{00000000-0005-0000-0000-000012100000}"/>
    <cellStyle name="Normal 4 4 3" xfId="714" xr:uid="{00000000-0005-0000-0000-000013100000}"/>
    <cellStyle name="Normal 4 4 3 2" xfId="1177" xr:uid="{00000000-0005-0000-0000-000014100000}"/>
    <cellStyle name="Normal 4 4 3 2 2" xfId="4256" xr:uid="{00000000-0005-0000-0000-000015100000}"/>
    <cellStyle name="Normal 4 4 3 3" xfId="1652" xr:uid="{00000000-0005-0000-0000-000016100000}"/>
    <cellStyle name="Normal 4 4 3 3 2" xfId="4718" xr:uid="{00000000-0005-0000-0000-000017100000}"/>
    <cellStyle name="Normal 4 4 3 4" xfId="3801" xr:uid="{00000000-0005-0000-0000-000018100000}"/>
    <cellStyle name="Normal 4 4 3 5" xfId="3104" xr:uid="{00000000-0005-0000-0000-000019100000}"/>
    <cellStyle name="Normal 4 4 3 6" xfId="2405" xr:uid="{00000000-0005-0000-0000-00001A100000}"/>
    <cellStyle name="Normal 4 4 4" xfId="950" xr:uid="{00000000-0005-0000-0000-00001B100000}"/>
    <cellStyle name="Normal 4 4 4 2" xfId="1897" xr:uid="{00000000-0005-0000-0000-00001C100000}"/>
    <cellStyle name="Normal 4 4 4 2 2" xfId="4959" xr:uid="{00000000-0005-0000-0000-00001D100000}"/>
    <cellStyle name="Normal 4 4 4 3" xfId="4029" xr:uid="{00000000-0005-0000-0000-00001E100000}"/>
    <cellStyle name="Normal 4 4 4 4" xfId="3336" xr:uid="{00000000-0005-0000-0000-00001F100000}"/>
    <cellStyle name="Normal 4 4 4 5" xfId="2637" xr:uid="{00000000-0005-0000-0000-000020100000}"/>
    <cellStyle name="Normal 4 4 5" xfId="1408" xr:uid="{00000000-0005-0000-0000-000021100000}"/>
    <cellStyle name="Normal 4 4 5 2" xfId="4484" xr:uid="{00000000-0005-0000-0000-000022100000}"/>
    <cellStyle name="Normal 4 4 6" xfId="3571" xr:uid="{00000000-0005-0000-0000-000023100000}"/>
    <cellStyle name="Normal 4 4 7" xfId="2870" xr:uid="{00000000-0005-0000-0000-000024100000}"/>
    <cellStyle name="Normal 4 4 8" xfId="2172" xr:uid="{00000000-0005-0000-0000-000025100000}"/>
    <cellStyle name="Normal 4 4 9" xfId="5403" xr:uid="{8BF1C632-A5A7-4F20-B148-0810DBB5EC1B}"/>
    <cellStyle name="Normal 4 5" xfId="425" xr:uid="{00000000-0005-0000-0000-000026100000}"/>
    <cellStyle name="Normal 4 6" xfId="426" xr:uid="{00000000-0005-0000-0000-000027100000}"/>
    <cellStyle name="Normal 4 6 2" xfId="427" xr:uid="{00000000-0005-0000-0000-000028100000}"/>
    <cellStyle name="Normal 4 6 2 2" xfId="717" xr:uid="{00000000-0005-0000-0000-000029100000}"/>
    <cellStyle name="Normal 4 6 2 2 2" xfId="1180" xr:uid="{00000000-0005-0000-0000-00002A100000}"/>
    <cellStyle name="Normal 4 6 2 2 2 2" xfId="4259" xr:uid="{00000000-0005-0000-0000-00002B100000}"/>
    <cellStyle name="Normal 4 6 2 2 3" xfId="1655" xr:uid="{00000000-0005-0000-0000-00002C100000}"/>
    <cellStyle name="Normal 4 6 2 2 3 2" xfId="4721" xr:uid="{00000000-0005-0000-0000-00002D100000}"/>
    <cellStyle name="Normal 4 6 2 2 4" xfId="3804" xr:uid="{00000000-0005-0000-0000-00002E100000}"/>
    <cellStyle name="Normal 4 6 2 2 5" xfId="3107" xr:uid="{00000000-0005-0000-0000-00002F100000}"/>
    <cellStyle name="Normal 4 6 2 2 6" xfId="2408" xr:uid="{00000000-0005-0000-0000-000030100000}"/>
    <cellStyle name="Normal 4 6 2 3" xfId="953" xr:uid="{00000000-0005-0000-0000-000031100000}"/>
    <cellStyle name="Normal 4 6 2 3 2" xfId="1900" xr:uid="{00000000-0005-0000-0000-000032100000}"/>
    <cellStyle name="Normal 4 6 2 3 2 2" xfId="4962" xr:uid="{00000000-0005-0000-0000-000033100000}"/>
    <cellStyle name="Normal 4 6 2 3 3" xfId="4032" xr:uid="{00000000-0005-0000-0000-000034100000}"/>
    <cellStyle name="Normal 4 6 2 3 4" xfId="3339" xr:uid="{00000000-0005-0000-0000-000035100000}"/>
    <cellStyle name="Normal 4 6 2 3 5" xfId="2640" xr:uid="{00000000-0005-0000-0000-000036100000}"/>
    <cellStyle name="Normal 4 6 2 4" xfId="1411" xr:uid="{00000000-0005-0000-0000-000037100000}"/>
    <cellStyle name="Normal 4 6 2 4 2" xfId="4487" xr:uid="{00000000-0005-0000-0000-000038100000}"/>
    <cellStyle name="Normal 4 6 2 5" xfId="3574" xr:uid="{00000000-0005-0000-0000-000039100000}"/>
    <cellStyle name="Normal 4 6 2 6" xfId="2873" xr:uid="{00000000-0005-0000-0000-00003A100000}"/>
    <cellStyle name="Normal 4 6 2 7" xfId="2175" xr:uid="{00000000-0005-0000-0000-00003B100000}"/>
    <cellStyle name="Normal 4 6 3" xfId="716" xr:uid="{00000000-0005-0000-0000-00003C100000}"/>
    <cellStyle name="Normal 4 6 3 2" xfId="1179" xr:uid="{00000000-0005-0000-0000-00003D100000}"/>
    <cellStyle name="Normal 4 6 3 2 2" xfId="4258" xr:uid="{00000000-0005-0000-0000-00003E100000}"/>
    <cellStyle name="Normal 4 6 3 3" xfId="1654" xr:uid="{00000000-0005-0000-0000-00003F100000}"/>
    <cellStyle name="Normal 4 6 3 3 2" xfId="4720" xr:uid="{00000000-0005-0000-0000-000040100000}"/>
    <cellStyle name="Normal 4 6 3 4" xfId="3803" xr:uid="{00000000-0005-0000-0000-000041100000}"/>
    <cellStyle name="Normal 4 6 3 5" xfId="3106" xr:uid="{00000000-0005-0000-0000-000042100000}"/>
    <cellStyle name="Normal 4 6 3 6" xfId="2407" xr:uid="{00000000-0005-0000-0000-000043100000}"/>
    <cellStyle name="Normal 4 6 4" xfId="952" xr:uid="{00000000-0005-0000-0000-000044100000}"/>
    <cellStyle name="Normal 4 6 4 2" xfId="1899" xr:uid="{00000000-0005-0000-0000-000045100000}"/>
    <cellStyle name="Normal 4 6 4 2 2" xfId="4961" xr:uid="{00000000-0005-0000-0000-000046100000}"/>
    <cellStyle name="Normal 4 6 4 3" xfId="4031" xr:uid="{00000000-0005-0000-0000-000047100000}"/>
    <cellStyle name="Normal 4 6 4 4" xfId="3338" xr:uid="{00000000-0005-0000-0000-000048100000}"/>
    <cellStyle name="Normal 4 6 4 5" xfId="2639" xr:uid="{00000000-0005-0000-0000-000049100000}"/>
    <cellStyle name="Normal 4 6 5" xfId="1410" xr:uid="{00000000-0005-0000-0000-00004A100000}"/>
    <cellStyle name="Normal 4 6 5 2" xfId="4486" xr:uid="{00000000-0005-0000-0000-00004B100000}"/>
    <cellStyle name="Normal 4 6 6" xfId="3573" xr:uid="{00000000-0005-0000-0000-00004C100000}"/>
    <cellStyle name="Normal 4 6 7" xfId="2872" xr:uid="{00000000-0005-0000-0000-00004D100000}"/>
    <cellStyle name="Normal 4 6 8" xfId="2174" xr:uid="{00000000-0005-0000-0000-00004E100000}"/>
    <cellStyle name="Normal 4 7" xfId="428" xr:uid="{00000000-0005-0000-0000-00004F100000}"/>
    <cellStyle name="Normal 4 7 2" xfId="718" xr:uid="{00000000-0005-0000-0000-000050100000}"/>
    <cellStyle name="Normal 4 7 2 2" xfId="1181" xr:uid="{00000000-0005-0000-0000-000051100000}"/>
    <cellStyle name="Normal 4 7 2 2 2" xfId="4260" xr:uid="{00000000-0005-0000-0000-000052100000}"/>
    <cellStyle name="Normal 4 7 2 3" xfId="1656" xr:uid="{00000000-0005-0000-0000-000053100000}"/>
    <cellStyle name="Normal 4 7 2 3 2" xfId="4722" xr:uid="{00000000-0005-0000-0000-000054100000}"/>
    <cellStyle name="Normal 4 7 2 4" xfId="3805" xr:uid="{00000000-0005-0000-0000-000055100000}"/>
    <cellStyle name="Normal 4 7 2 5" xfId="3108" xr:uid="{00000000-0005-0000-0000-000056100000}"/>
    <cellStyle name="Normal 4 7 2 6" xfId="2409" xr:uid="{00000000-0005-0000-0000-000057100000}"/>
    <cellStyle name="Normal 4 7 3" xfId="954" xr:uid="{00000000-0005-0000-0000-000058100000}"/>
    <cellStyle name="Normal 4 7 3 2" xfId="1901" xr:uid="{00000000-0005-0000-0000-000059100000}"/>
    <cellStyle name="Normal 4 7 3 2 2" xfId="4963" xr:uid="{00000000-0005-0000-0000-00005A100000}"/>
    <cellStyle name="Normal 4 7 3 3" xfId="4033" xr:uid="{00000000-0005-0000-0000-00005B100000}"/>
    <cellStyle name="Normal 4 7 3 4" xfId="3340" xr:uid="{00000000-0005-0000-0000-00005C100000}"/>
    <cellStyle name="Normal 4 7 3 5" xfId="2641" xr:uid="{00000000-0005-0000-0000-00005D100000}"/>
    <cellStyle name="Normal 4 7 4" xfId="1412" xr:uid="{00000000-0005-0000-0000-00005E100000}"/>
    <cellStyle name="Normal 4 7 4 2" xfId="4488" xr:uid="{00000000-0005-0000-0000-00005F100000}"/>
    <cellStyle name="Normal 4 7 5" xfId="3575" xr:uid="{00000000-0005-0000-0000-000060100000}"/>
    <cellStyle name="Normal 4 7 6" xfId="2874" xr:uid="{00000000-0005-0000-0000-000061100000}"/>
    <cellStyle name="Normal 4 7 7" xfId="2176" xr:uid="{00000000-0005-0000-0000-000062100000}"/>
    <cellStyle name="Normal 4 8" xfId="429" xr:uid="{00000000-0005-0000-0000-000063100000}"/>
    <cellStyle name="Normal 4 8 2" xfId="719" xr:uid="{00000000-0005-0000-0000-000064100000}"/>
    <cellStyle name="Normal 4 8 2 2" xfId="1182" xr:uid="{00000000-0005-0000-0000-000065100000}"/>
    <cellStyle name="Normal 4 8 2 2 2" xfId="4261" xr:uid="{00000000-0005-0000-0000-000066100000}"/>
    <cellStyle name="Normal 4 8 2 3" xfId="1657" xr:uid="{00000000-0005-0000-0000-000067100000}"/>
    <cellStyle name="Normal 4 8 2 3 2" xfId="4723" xr:uid="{00000000-0005-0000-0000-000068100000}"/>
    <cellStyle name="Normal 4 8 2 4" xfId="3806" xr:uid="{00000000-0005-0000-0000-000069100000}"/>
    <cellStyle name="Normal 4 8 2 5" xfId="3109" xr:uid="{00000000-0005-0000-0000-00006A100000}"/>
    <cellStyle name="Normal 4 8 2 6" xfId="2410" xr:uid="{00000000-0005-0000-0000-00006B100000}"/>
    <cellStyle name="Normal 4 8 3" xfId="955" xr:uid="{00000000-0005-0000-0000-00006C100000}"/>
    <cellStyle name="Normal 4 8 3 2" xfId="1902" xr:uid="{00000000-0005-0000-0000-00006D100000}"/>
    <cellStyle name="Normal 4 8 3 2 2" xfId="4964" xr:uid="{00000000-0005-0000-0000-00006E100000}"/>
    <cellStyle name="Normal 4 8 3 3" xfId="4034" xr:uid="{00000000-0005-0000-0000-00006F100000}"/>
    <cellStyle name="Normal 4 8 3 4" xfId="3341" xr:uid="{00000000-0005-0000-0000-000070100000}"/>
    <cellStyle name="Normal 4 8 3 5" xfId="2642" xr:uid="{00000000-0005-0000-0000-000071100000}"/>
    <cellStyle name="Normal 4 8 4" xfId="1413" xr:uid="{00000000-0005-0000-0000-000072100000}"/>
    <cellStyle name="Normal 4 8 4 2" xfId="4489" xr:uid="{00000000-0005-0000-0000-000073100000}"/>
    <cellStyle name="Normal 4 8 5" xfId="3576" xr:uid="{00000000-0005-0000-0000-000074100000}"/>
    <cellStyle name="Normal 4 8 6" xfId="2875" xr:uid="{00000000-0005-0000-0000-000075100000}"/>
    <cellStyle name="Normal 4 8 7" xfId="2177" xr:uid="{00000000-0005-0000-0000-000076100000}"/>
    <cellStyle name="Normal 4 9" xfId="559" xr:uid="{00000000-0005-0000-0000-000077100000}"/>
    <cellStyle name="Normal 4 9 2" xfId="1022" xr:uid="{00000000-0005-0000-0000-000078100000}"/>
    <cellStyle name="Normal 4 9 2 2" xfId="4101" xr:uid="{00000000-0005-0000-0000-000079100000}"/>
    <cellStyle name="Normal 4 9 3" xfId="1451" xr:uid="{00000000-0005-0000-0000-00007A100000}"/>
    <cellStyle name="Normal 4 9 4" xfId="3646" xr:uid="{00000000-0005-0000-0000-00007B100000}"/>
    <cellStyle name="Normal 40" xfId="430" xr:uid="{00000000-0005-0000-0000-00007C100000}"/>
    <cellStyle name="Normal 41" xfId="431" xr:uid="{00000000-0005-0000-0000-00007D100000}"/>
    <cellStyle name="Normal 42" xfId="432" xr:uid="{00000000-0005-0000-0000-00007E100000}"/>
    <cellStyle name="Normal 43" xfId="433" xr:uid="{00000000-0005-0000-0000-00007F100000}"/>
    <cellStyle name="Normal 44" xfId="434" xr:uid="{00000000-0005-0000-0000-000080100000}"/>
    <cellStyle name="Normal 45" xfId="435" xr:uid="{00000000-0005-0000-0000-000081100000}"/>
    <cellStyle name="Normal 46" xfId="436" xr:uid="{00000000-0005-0000-0000-000082100000}"/>
    <cellStyle name="Normal 47" xfId="437" xr:uid="{00000000-0005-0000-0000-000083100000}"/>
    <cellStyle name="Normal 47 2" xfId="720" xr:uid="{00000000-0005-0000-0000-000084100000}"/>
    <cellStyle name="Normal 47 2 2" xfId="1183" xr:uid="{00000000-0005-0000-0000-000085100000}"/>
    <cellStyle name="Normal 47 2 2 2" xfId="4262" xr:uid="{00000000-0005-0000-0000-000086100000}"/>
    <cellStyle name="Normal 47 2 3" xfId="1658" xr:uid="{00000000-0005-0000-0000-000087100000}"/>
    <cellStyle name="Normal 47 2 3 2" xfId="4724" xr:uid="{00000000-0005-0000-0000-000088100000}"/>
    <cellStyle name="Normal 47 2 4" xfId="3807" xr:uid="{00000000-0005-0000-0000-000089100000}"/>
    <cellStyle name="Normal 47 2 5" xfId="3110" xr:uid="{00000000-0005-0000-0000-00008A100000}"/>
    <cellStyle name="Normal 47 2 6" xfId="2411" xr:uid="{00000000-0005-0000-0000-00008B100000}"/>
    <cellStyle name="Normal 47 3" xfId="956" xr:uid="{00000000-0005-0000-0000-00008C100000}"/>
    <cellStyle name="Normal 47 3 2" xfId="1904" xr:uid="{00000000-0005-0000-0000-00008D100000}"/>
    <cellStyle name="Normal 47 3 2 2" xfId="4966" xr:uid="{00000000-0005-0000-0000-00008E100000}"/>
    <cellStyle name="Normal 47 3 3" xfId="4035" xr:uid="{00000000-0005-0000-0000-00008F100000}"/>
    <cellStyle name="Normal 47 3 4" xfId="3342" xr:uid="{00000000-0005-0000-0000-000090100000}"/>
    <cellStyle name="Normal 47 3 5" xfId="2643" xr:uid="{00000000-0005-0000-0000-000091100000}"/>
    <cellStyle name="Normal 47 4" xfId="1414" xr:uid="{00000000-0005-0000-0000-000092100000}"/>
    <cellStyle name="Normal 47 4 2" xfId="4490" xr:uid="{00000000-0005-0000-0000-000093100000}"/>
    <cellStyle name="Normal 47 5" xfId="3577" xr:uid="{00000000-0005-0000-0000-000094100000}"/>
    <cellStyle name="Normal 47 6" xfId="2876" xr:uid="{00000000-0005-0000-0000-000095100000}"/>
    <cellStyle name="Normal 47 7" xfId="2178" xr:uid="{00000000-0005-0000-0000-000096100000}"/>
    <cellStyle name="Normal 48" xfId="438" xr:uid="{00000000-0005-0000-0000-000097100000}"/>
    <cellStyle name="Normal 48 2" xfId="721" xr:uid="{00000000-0005-0000-0000-000098100000}"/>
    <cellStyle name="Normal 48 2 2" xfId="1184" xr:uid="{00000000-0005-0000-0000-000099100000}"/>
    <cellStyle name="Normal 48 2 2 2" xfId="4263" xr:uid="{00000000-0005-0000-0000-00009A100000}"/>
    <cellStyle name="Normal 48 2 3" xfId="1659" xr:uid="{00000000-0005-0000-0000-00009B100000}"/>
    <cellStyle name="Normal 48 2 3 2" xfId="4725" xr:uid="{00000000-0005-0000-0000-00009C100000}"/>
    <cellStyle name="Normal 48 2 4" xfId="3808" xr:uid="{00000000-0005-0000-0000-00009D100000}"/>
    <cellStyle name="Normal 48 2 5" xfId="3111" xr:uid="{00000000-0005-0000-0000-00009E100000}"/>
    <cellStyle name="Normal 48 2 6" xfId="2412" xr:uid="{00000000-0005-0000-0000-00009F100000}"/>
    <cellStyle name="Normal 48 3" xfId="957" xr:uid="{00000000-0005-0000-0000-0000A0100000}"/>
    <cellStyle name="Normal 48 3 2" xfId="1905" xr:uid="{00000000-0005-0000-0000-0000A1100000}"/>
    <cellStyle name="Normal 48 3 2 2" xfId="4967" xr:uid="{00000000-0005-0000-0000-0000A2100000}"/>
    <cellStyle name="Normal 48 3 3" xfId="4036" xr:uid="{00000000-0005-0000-0000-0000A3100000}"/>
    <cellStyle name="Normal 48 3 4" xfId="3343" xr:uid="{00000000-0005-0000-0000-0000A4100000}"/>
    <cellStyle name="Normal 48 3 5" xfId="2644" xr:uid="{00000000-0005-0000-0000-0000A5100000}"/>
    <cellStyle name="Normal 48 4" xfId="1415" xr:uid="{00000000-0005-0000-0000-0000A6100000}"/>
    <cellStyle name="Normal 48 4 2" xfId="4491" xr:uid="{00000000-0005-0000-0000-0000A7100000}"/>
    <cellStyle name="Normal 48 5" xfId="3578" xr:uid="{00000000-0005-0000-0000-0000A8100000}"/>
    <cellStyle name="Normal 48 6" xfId="2877" xr:uid="{00000000-0005-0000-0000-0000A9100000}"/>
    <cellStyle name="Normal 48 7" xfId="2179" xr:uid="{00000000-0005-0000-0000-0000AA100000}"/>
    <cellStyle name="Normal 49" xfId="439" xr:uid="{00000000-0005-0000-0000-0000AB100000}"/>
    <cellStyle name="Normal 49 2" xfId="722" xr:uid="{00000000-0005-0000-0000-0000AC100000}"/>
    <cellStyle name="Normal 49 2 2" xfId="1185" xr:uid="{00000000-0005-0000-0000-0000AD100000}"/>
    <cellStyle name="Normal 49 2 2 2" xfId="4264" xr:uid="{00000000-0005-0000-0000-0000AE100000}"/>
    <cellStyle name="Normal 49 2 3" xfId="1660" xr:uid="{00000000-0005-0000-0000-0000AF100000}"/>
    <cellStyle name="Normal 49 2 3 2" xfId="4726" xr:uid="{00000000-0005-0000-0000-0000B0100000}"/>
    <cellStyle name="Normal 49 2 4" xfId="3809" xr:uid="{00000000-0005-0000-0000-0000B1100000}"/>
    <cellStyle name="Normal 49 2 5" xfId="3112" xr:uid="{00000000-0005-0000-0000-0000B2100000}"/>
    <cellStyle name="Normal 49 2 6" xfId="2413" xr:uid="{00000000-0005-0000-0000-0000B3100000}"/>
    <cellStyle name="Normal 49 3" xfId="958" xr:uid="{00000000-0005-0000-0000-0000B4100000}"/>
    <cellStyle name="Normal 49 3 2" xfId="1906" xr:uid="{00000000-0005-0000-0000-0000B5100000}"/>
    <cellStyle name="Normal 49 3 2 2" xfId="4968" xr:uid="{00000000-0005-0000-0000-0000B6100000}"/>
    <cellStyle name="Normal 49 3 3" xfId="4037" xr:uid="{00000000-0005-0000-0000-0000B7100000}"/>
    <cellStyle name="Normal 49 3 4" xfId="3344" xr:uid="{00000000-0005-0000-0000-0000B8100000}"/>
    <cellStyle name="Normal 49 3 5" xfId="2645" xr:uid="{00000000-0005-0000-0000-0000B9100000}"/>
    <cellStyle name="Normal 49 4" xfId="1416" xr:uid="{00000000-0005-0000-0000-0000BA100000}"/>
    <cellStyle name="Normal 49 4 2" xfId="4492" xr:uid="{00000000-0005-0000-0000-0000BB100000}"/>
    <cellStyle name="Normal 49 5" xfId="3579" xr:uid="{00000000-0005-0000-0000-0000BC100000}"/>
    <cellStyle name="Normal 49 6" xfId="2878" xr:uid="{00000000-0005-0000-0000-0000BD100000}"/>
    <cellStyle name="Normal 49 7" xfId="2180" xr:uid="{00000000-0005-0000-0000-0000BE100000}"/>
    <cellStyle name="Normal 5" xfId="131" xr:uid="{00000000-0005-0000-0000-0000BF100000}"/>
    <cellStyle name="Normal 5 2" xfId="440" xr:uid="{00000000-0005-0000-0000-0000C0100000}"/>
    <cellStyle name="Normal 5 2 2" xfId="5411" xr:uid="{C75D0397-A6CF-4353-A663-8396EADD126E}"/>
    <cellStyle name="Normal 5 3" xfId="441" xr:uid="{00000000-0005-0000-0000-0000C1100000}"/>
    <cellStyle name="Normal 5 3 2" xfId="5402" xr:uid="{739C8A5C-1A4C-4A60-9F68-BDD73A06321F}"/>
    <cellStyle name="Normal 5 4" xfId="442" xr:uid="{00000000-0005-0000-0000-0000C2100000}"/>
    <cellStyle name="Normal 50" xfId="156" xr:uid="{00000000-0005-0000-0000-0000C3100000}"/>
    <cellStyle name="Normal 50 2" xfId="566" xr:uid="{00000000-0005-0000-0000-0000C4100000}"/>
    <cellStyle name="Normal 50 2 2" xfId="1029" xr:uid="{00000000-0005-0000-0000-0000C5100000}"/>
    <cellStyle name="Normal 50 2 2 2" xfId="4108" xr:uid="{00000000-0005-0000-0000-0000C6100000}"/>
    <cellStyle name="Normal 50 2 3" xfId="1504" xr:uid="{00000000-0005-0000-0000-0000C7100000}"/>
    <cellStyle name="Normal 50 2 3 2" xfId="4570" xr:uid="{00000000-0005-0000-0000-0000C8100000}"/>
    <cellStyle name="Normal 50 2 4" xfId="3653" xr:uid="{00000000-0005-0000-0000-0000C9100000}"/>
    <cellStyle name="Normal 50 2 5" xfId="2956" xr:uid="{00000000-0005-0000-0000-0000CA100000}"/>
    <cellStyle name="Normal 50 2 6" xfId="2257" xr:uid="{00000000-0005-0000-0000-0000CB100000}"/>
    <cellStyle name="Normal 50 3" xfId="801" xr:uid="{00000000-0005-0000-0000-0000CC100000}"/>
    <cellStyle name="Normal 50 3 2" xfId="1742" xr:uid="{00000000-0005-0000-0000-0000CD100000}"/>
    <cellStyle name="Normal 50 3 2 2" xfId="4804" xr:uid="{00000000-0005-0000-0000-0000CE100000}"/>
    <cellStyle name="Normal 50 3 3" xfId="3881" xr:uid="{00000000-0005-0000-0000-0000CF100000}"/>
    <cellStyle name="Normal 50 3 4" xfId="3188" xr:uid="{00000000-0005-0000-0000-0000D0100000}"/>
    <cellStyle name="Normal 50 3 5" xfId="2488" xr:uid="{00000000-0005-0000-0000-0000D1100000}"/>
    <cellStyle name="Normal 50 4" xfId="1260" xr:uid="{00000000-0005-0000-0000-0000D2100000}"/>
    <cellStyle name="Normal 50 4 2" xfId="4336" xr:uid="{00000000-0005-0000-0000-0000D3100000}"/>
    <cellStyle name="Normal 50 5" xfId="3423" xr:uid="{00000000-0005-0000-0000-0000D4100000}"/>
    <cellStyle name="Normal 50 6" xfId="2722" xr:uid="{00000000-0005-0000-0000-0000D5100000}"/>
    <cellStyle name="Normal 50 7" xfId="2021" xr:uid="{00000000-0005-0000-0000-0000D6100000}"/>
    <cellStyle name="Normal 51" xfId="523" xr:uid="{00000000-0005-0000-0000-0000D7100000}"/>
    <cellStyle name="Normal 51 2" xfId="750" xr:uid="{00000000-0005-0000-0000-0000D8100000}"/>
    <cellStyle name="Normal 51 2 2" xfId="1213" xr:uid="{00000000-0005-0000-0000-0000D9100000}"/>
    <cellStyle name="Normal 51 2 2 2" xfId="4292" xr:uid="{00000000-0005-0000-0000-0000DA100000}"/>
    <cellStyle name="Normal 51 2 3" xfId="1691" xr:uid="{00000000-0005-0000-0000-0000DB100000}"/>
    <cellStyle name="Normal 51 2 3 2" xfId="4754" xr:uid="{00000000-0005-0000-0000-0000DC100000}"/>
    <cellStyle name="Normal 51 2 4" xfId="3837" xr:uid="{00000000-0005-0000-0000-0000DD100000}"/>
    <cellStyle name="Normal 51 2 5" xfId="3140" xr:uid="{00000000-0005-0000-0000-0000DE100000}"/>
    <cellStyle name="Normal 51 2 6" xfId="2441" xr:uid="{00000000-0005-0000-0000-0000DF100000}"/>
    <cellStyle name="Normal 51 3" xfId="986" xr:uid="{00000000-0005-0000-0000-0000E0100000}"/>
    <cellStyle name="Normal 51 3 2" xfId="1937" xr:uid="{00000000-0005-0000-0000-0000E1100000}"/>
    <cellStyle name="Normal 51 3 2 2" xfId="4999" xr:uid="{00000000-0005-0000-0000-0000E2100000}"/>
    <cellStyle name="Normal 51 3 3" xfId="4065" xr:uid="{00000000-0005-0000-0000-0000E3100000}"/>
    <cellStyle name="Normal 51 3 4" xfId="3372" xr:uid="{00000000-0005-0000-0000-0000E4100000}"/>
    <cellStyle name="Normal 51 3 5" xfId="2673" xr:uid="{00000000-0005-0000-0000-0000E5100000}"/>
    <cellStyle name="Normal 51 4" xfId="1447" xr:uid="{00000000-0005-0000-0000-0000E6100000}"/>
    <cellStyle name="Normal 51 4 2" xfId="4523" xr:uid="{00000000-0005-0000-0000-0000E7100000}"/>
    <cellStyle name="Normal 51 5" xfId="3610" xr:uid="{00000000-0005-0000-0000-0000E8100000}"/>
    <cellStyle name="Normal 51 6" xfId="2909" xr:uid="{00000000-0005-0000-0000-0000E9100000}"/>
    <cellStyle name="Normal 51 7" xfId="2209" xr:uid="{00000000-0005-0000-0000-0000EA100000}"/>
    <cellStyle name="Normal 52" xfId="752" xr:uid="{00000000-0005-0000-0000-0000EB100000}"/>
    <cellStyle name="Normal 529" xfId="443" xr:uid="{00000000-0005-0000-0000-0000EC100000}"/>
    <cellStyle name="Normal 53" xfId="751" xr:uid="{00000000-0005-0000-0000-0000ED100000}"/>
    <cellStyle name="Normal 54" xfId="754" xr:uid="{00000000-0005-0000-0000-0000EE100000}"/>
    <cellStyle name="Normal 55" xfId="755" xr:uid="{00000000-0005-0000-0000-0000EF100000}"/>
    <cellStyle name="Normal 56" xfId="800" xr:uid="{00000000-0005-0000-0000-0000F0100000}"/>
    <cellStyle name="Normal 56 2" xfId="5379" xr:uid="{36D5509F-C5B5-40E7-8BDD-4CF75EFC9874}"/>
    <cellStyle name="Normal 57" xfId="785" xr:uid="{00000000-0005-0000-0000-0000F1100000}"/>
    <cellStyle name="Normal 58" xfId="1679" xr:uid="{00000000-0005-0000-0000-0000F2100000}"/>
    <cellStyle name="Normal 59" xfId="1677" xr:uid="{00000000-0005-0000-0000-0000F3100000}"/>
    <cellStyle name="Normal 6" xfId="4" xr:uid="{00000000-0005-0000-0000-0000F4100000}"/>
    <cellStyle name="Normal 6 2" xfId="132" xr:uid="{00000000-0005-0000-0000-0000F5100000}"/>
    <cellStyle name="Normal 6 2 2" xfId="444" xr:uid="{00000000-0005-0000-0000-0000F6100000}"/>
    <cellStyle name="Normal 6 2 3" xfId="5396" xr:uid="{398F2E34-5E9C-4A78-838B-1BCB3FCB6A45}"/>
    <cellStyle name="Normal 6 3" xfId="133" xr:uid="{00000000-0005-0000-0000-0000F7100000}"/>
    <cellStyle name="Normal 6 3 2" xfId="5405" xr:uid="{F467492D-8655-420F-80BD-FB982FD1F7C8}"/>
    <cellStyle name="Normal 6 4" xfId="1461" xr:uid="{00000000-0005-0000-0000-0000F8100000}"/>
    <cellStyle name="Normal 6 4 2" xfId="5397" xr:uid="{E5E58AAF-D12E-4032-B6F7-B0B3151EACFC}"/>
    <cellStyle name="Normal 6 5" xfId="5348" xr:uid="{0A6F1C3A-2E2B-476C-B8DA-BE73B4172E02}"/>
    <cellStyle name="Normal 60" xfId="1690" xr:uid="{00000000-0005-0000-0000-0000F9100000}"/>
    <cellStyle name="Normal 61" xfId="1696" xr:uid="{00000000-0005-0000-0000-0000FA100000}"/>
    <cellStyle name="Normal 62" xfId="1215" xr:uid="{00000000-0005-0000-0000-0000FB100000}"/>
    <cellStyle name="Normal 63" xfId="1216" xr:uid="{00000000-0005-0000-0000-0000FC100000}"/>
    <cellStyle name="Normal 64" xfId="1952" xr:uid="{00000000-0005-0000-0000-0000FD100000}"/>
    <cellStyle name="Normal 65" xfId="1958" xr:uid="{00000000-0005-0000-0000-0000FE100000}"/>
    <cellStyle name="Normal 65 2" xfId="5019" xr:uid="{00000000-0005-0000-0000-0000FF100000}"/>
    <cellStyle name="Normal 65 3" xfId="5377" xr:uid="{749A2C0C-CFE2-47A9-9D5C-3315E3F25AD6}"/>
    <cellStyle name="Normal 66" xfId="1960" xr:uid="{00000000-0005-0000-0000-000000110000}"/>
    <cellStyle name="Normal 66 2" xfId="5023" xr:uid="{00000000-0005-0000-0000-000001110000}"/>
    <cellStyle name="Normal 66 3" xfId="5376" xr:uid="{82390D01-F364-493F-B52C-9D0AED4097BB}"/>
    <cellStyle name="Normal 67" xfId="1962" xr:uid="{00000000-0005-0000-0000-000002110000}"/>
    <cellStyle name="Normal 67 2" xfId="5029" xr:uid="{00000000-0005-0000-0000-000003110000}"/>
    <cellStyle name="Normal 68" xfId="1971" xr:uid="{00000000-0005-0000-0000-000004110000}"/>
    <cellStyle name="Normal 68 2" xfId="5031" xr:uid="{00000000-0005-0000-0000-000005110000}"/>
    <cellStyle name="Normal 68 3" xfId="5386" xr:uid="{9D8DD2C3-5867-4CEC-AF5D-A9D82D6B63C2}"/>
    <cellStyle name="Normal 69" xfId="5034" xr:uid="{00000000-0005-0000-0000-000006110000}"/>
    <cellStyle name="Normal 69 2" xfId="5371" xr:uid="{4BFD4908-E286-4F99-8534-903A109FDE46}"/>
    <cellStyle name="Normal 69 3" xfId="5381" xr:uid="{01660284-1455-47EF-A5CB-92DD5ACE5CA6}"/>
    <cellStyle name="Normal 7" xfId="134" xr:uid="{00000000-0005-0000-0000-000007110000}"/>
    <cellStyle name="Normal 7 11" xfId="445" xr:uid="{00000000-0005-0000-0000-000008110000}"/>
    <cellStyle name="Normal 7 2" xfId="446" xr:uid="{00000000-0005-0000-0000-000009110000}"/>
    <cellStyle name="Normal 7 2 2" xfId="447" xr:uid="{00000000-0005-0000-0000-00000A110000}"/>
    <cellStyle name="Normal 7 2 2 2" xfId="724" xr:uid="{00000000-0005-0000-0000-00000B110000}"/>
    <cellStyle name="Normal 7 2 2 2 2" xfId="1187" xr:uid="{00000000-0005-0000-0000-00000C110000}"/>
    <cellStyle name="Normal 7 2 2 2 2 2" xfId="4266" xr:uid="{00000000-0005-0000-0000-00000D110000}"/>
    <cellStyle name="Normal 7 2 2 2 3" xfId="1662" xr:uid="{00000000-0005-0000-0000-00000E110000}"/>
    <cellStyle name="Normal 7 2 2 2 3 2" xfId="4728" xr:uid="{00000000-0005-0000-0000-00000F110000}"/>
    <cellStyle name="Normal 7 2 2 2 4" xfId="3811" xr:uid="{00000000-0005-0000-0000-000010110000}"/>
    <cellStyle name="Normal 7 2 2 2 5" xfId="3114" xr:uid="{00000000-0005-0000-0000-000011110000}"/>
    <cellStyle name="Normal 7 2 2 2 6" xfId="2415" xr:uid="{00000000-0005-0000-0000-000012110000}"/>
    <cellStyle name="Normal 7 2 2 3" xfId="960" xr:uid="{00000000-0005-0000-0000-000013110000}"/>
    <cellStyle name="Normal 7 2 2 3 2" xfId="1908" xr:uid="{00000000-0005-0000-0000-000014110000}"/>
    <cellStyle name="Normal 7 2 2 3 2 2" xfId="4970" xr:uid="{00000000-0005-0000-0000-000015110000}"/>
    <cellStyle name="Normal 7 2 2 3 3" xfId="4039" xr:uid="{00000000-0005-0000-0000-000016110000}"/>
    <cellStyle name="Normal 7 2 2 3 4" xfId="3346" xr:uid="{00000000-0005-0000-0000-000017110000}"/>
    <cellStyle name="Normal 7 2 2 3 5" xfId="2647" xr:uid="{00000000-0005-0000-0000-000018110000}"/>
    <cellStyle name="Normal 7 2 2 4" xfId="1418" xr:uid="{00000000-0005-0000-0000-000019110000}"/>
    <cellStyle name="Normal 7 2 2 4 2" xfId="4494" xr:uid="{00000000-0005-0000-0000-00001A110000}"/>
    <cellStyle name="Normal 7 2 2 5" xfId="3581" xr:uid="{00000000-0005-0000-0000-00001B110000}"/>
    <cellStyle name="Normal 7 2 2 6" xfId="2880" xr:uid="{00000000-0005-0000-0000-00001C110000}"/>
    <cellStyle name="Normal 7 2 2 7" xfId="2182" xr:uid="{00000000-0005-0000-0000-00001D110000}"/>
    <cellStyle name="Normal 7 2 3" xfId="723" xr:uid="{00000000-0005-0000-0000-00001E110000}"/>
    <cellStyle name="Normal 7 2 3 2" xfId="1186" xr:uid="{00000000-0005-0000-0000-00001F110000}"/>
    <cellStyle name="Normal 7 2 3 2 2" xfId="4265" xr:uid="{00000000-0005-0000-0000-000020110000}"/>
    <cellStyle name="Normal 7 2 3 3" xfId="1661" xr:uid="{00000000-0005-0000-0000-000021110000}"/>
    <cellStyle name="Normal 7 2 3 3 2" xfId="4727" xr:uid="{00000000-0005-0000-0000-000022110000}"/>
    <cellStyle name="Normal 7 2 3 4" xfId="3810" xr:uid="{00000000-0005-0000-0000-000023110000}"/>
    <cellStyle name="Normal 7 2 3 5" xfId="3113" xr:uid="{00000000-0005-0000-0000-000024110000}"/>
    <cellStyle name="Normal 7 2 3 6" xfId="2414" xr:uid="{00000000-0005-0000-0000-000025110000}"/>
    <cellStyle name="Normal 7 2 4" xfId="959" xr:uid="{00000000-0005-0000-0000-000026110000}"/>
    <cellStyle name="Normal 7 2 4 2" xfId="1907" xr:uid="{00000000-0005-0000-0000-000027110000}"/>
    <cellStyle name="Normal 7 2 4 2 2" xfId="4969" xr:uid="{00000000-0005-0000-0000-000028110000}"/>
    <cellStyle name="Normal 7 2 4 3" xfId="4038" xr:uid="{00000000-0005-0000-0000-000029110000}"/>
    <cellStyle name="Normal 7 2 4 4" xfId="3345" xr:uid="{00000000-0005-0000-0000-00002A110000}"/>
    <cellStyle name="Normal 7 2 4 5" xfId="2646" xr:uid="{00000000-0005-0000-0000-00002B110000}"/>
    <cellStyle name="Normal 7 2 5" xfId="1417" xr:uid="{00000000-0005-0000-0000-00002C110000}"/>
    <cellStyle name="Normal 7 2 5 2" xfId="4493" xr:uid="{00000000-0005-0000-0000-00002D110000}"/>
    <cellStyle name="Normal 7 2 6" xfId="3580" xr:uid="{00000000-0005-0000-0000-00002E110000}"/>
    <cellStyle name="Normal 7 2 7" xfId="2879" xr:uid="{00000000-0005-0000-0000-00002F110000}"/>
    <cellStyle name="Normal 7 2 8" xfId="2181" xr:uid="{00000000-0005-0000-0000-000030110000}"/>
    <cellStyle name="Normal 7 2 9" xfId="5391" xr:uid="{408DA74F-B336-42AB-A7CA-5835E9977CA6}"/>
    <cellStyle name="Normal 7 3" xfId="448" xr:uid="{00000000-0005-0000-0000-000031110000}"/>
    <cellStyle name="Normal 7 3 2" xfId="5406" xr:uid="{E3620CC3-2B5A-43FF-B31E-C9CD1BFD08C9}"/>
    <cellStyle name="Normal 70" xfId="5229" xr:uid="{16128E32-3764-4E10-9242-1802C2C5C8B3}"/>
    <cellStyle name="Normal 70 2" xfId="5367" xr:uid="{45E5C2CB-2AEE-4156-AB82-E2881F052B29}"/>
    <cellStyle name="Normal 70 3" xfId="5382" xr:uid="{6199AE61-F92F-4FEC-ACD7-FC334D1D21A3}"/>
    <cellStyle name="Normal 71" xfId="5233" xr:uid="{3B3723B9-C95D-4FEA-A345-205060709435}"/>
    <cellStyle name="Normal 71 2" xfId="5374" xr:uid="{B0F56F84-7F6B-47F3-B224-987DC3A312FF}"/>
    <cellStyle name="Normal 72" xfId="5378" xr:uid="{7503CF6D-06FB-4F12-BBF1-181848ECDF45}"/>
    <cellStyle name="Normal 73" xfId="5259" xr:uid="{00000000-0005-0000-0000-0000ED140000}"/>
    <cellStyle name="Normal 76" xfId="5373" xr:uid="{280D84C6-1621-49EC-88FB-C02CDC69B45B}"/>
    <cellStyle name="Normal 77" xfId="5380" xr:uid="{42CB3A2D-6396-4223-8832-19B409B370A0}"/>
    <cellStyle name="Normal 77 2" xfId="5389" xr:uid="{59BB6D1E-473D-47CA-A38F-938824FE6705}"/>
    <cellStyle name="Normal 78" xfId="5383" xr:uid="{0E282D4B-E5A0-4CD4-AAFA-537B8B92563D}"/>
    <cellStyle name="Normal 79" xfId="5384" xr:uid="{96149F7F-C2A1-44C4-80CE-5F980CFD18D1}"/>
    <cellStyle name="Normal 8" xfId="135" xr:uid="{00000000-0005-0000-0000-000032110000}"/>
    <cellStyle name="Normal 8 2" xfId="449" xr:uid="{00000000-0005-0000-0000-000033110000}"/>
    <cellStyle name="Normal 8 3" xfId="450" xr:uid="{00000000-0005-0000-0000-000034110000}"/>
    <cellStyle name="Normal 8 4" xfId="5407" xr:uid="{7B6E4879-C031-471E-9841-26E18096BAA0}"/>
    <cellStyle name="Normal 80" xfId="5388" xr:uid="{570A9650-60BF-403E-AC2D-4031B0B06DAD}"/>
    <cellStyle name="Normal 81" xfId="5385" xr:uid="{C33B449A-9338-4D9A-BE63-05A7FDB6C2A1}"/>
    <cellStyle name="Normal 82" xfId="5387" xr:uid="{BD1B693D-1683-48EF-90AE-60C368298574}"/>
    <cellStyle name="Normal 9" xfId="136" xr:uid="{00000000-0005-0000-0000-000035110000}"/>
    <cellStyle name="Normal 9 10" xfId="2716" xr:uid="{00000000-0005-0000-0000-000036110000}"/>
    <cellStyle name="Normal 9 11" xfId="5024" xr:uid="{00000000-0005-0000-0000-000037110000}"/>
    <cellStyle name="Normal 9 12" xfId="2015" xr:uid="{00000000-0005-0000-0000-000038110000}"/>
    <cellStyle name="Normal 9 13" xfId="5408" xr:uid="{3549598A-2006-4011-B2D1-C80268353E4A}"/>
    <cellStyle name="Normal 9 2" xfId="137" xr:uid="{00000000-0005-0000-0000-000039110000}"/>
    <cellStyle name="Normal 9 2 2" xfId="451" xr:uid="{00000000-0005-0000-0000-00003A110000}"/>
    <cellStyle name="Normal 9 2 2 2" xfId="725" xr:uid="{00000000-0005-0000-0000-00003B110000}"/>
    <cellStyle name="Normal 9 2 2 2 2" xfId="1188" xr:uid="{00000000-0005-0000-0000-00003C110000}"/>
    <cellStyle name="Normal 9 2 2 2 2 2" xfId="4267" xr:uid="{00000000-0005-0000-0000-00003D110000}"/>
    <cellStyle name="Normal 9 2 2 2 3" xfId="1663" xr:uid="{00000000-0005-0000-0000-00003E110000}"/>
    <cellStyle name="Normal 9 2 2 2 3 2" xfId="4729" xr:uid="{00000000-0005-0000-0000-00003F110000}"/>
    <cellStyle name="Normal 9 2 2 2 4" xfId="3812" xr:uid="{00000000-0005-0000-0000-000040110000}"/>
    <cellStyle name="Normal 9 2 2 2 5" xfId="3115" xr:uid="{00000000-0005-0000-0000-000041110000}"/>
    <cellStyle name="Normal 9 2 2 2 6" xfId="2416" xr:uid="{00000000-0005-0000-0000-000042110000}"/>
    <cellStyle name="Normal 9 2 2 3" xfId="961" xr:uid="{00000000-0005-0000-0000-000043110000}"/>
    <cellStyle name="Normal 9 2 2 3 2" xfId="1909" xr:uid="{00000000-0005-0000-0000-000044110000}"/>
    <cellStyle name="Normal 9 2 2 3 2 2" xfId="4971" xr:uid="{00000000-0005-0000-0000-000045110000}"/>
    <cellStyle name="Normal 9 2 2 3 3" xfId="4040" xr:uid="{00000000-0005-0000-0000-000046110000}"/>
    <cellStyle name="Normal 9 2 2 3 4" xfId="3347" xr:uid="{00000000-0005-0000-0000-000047110000}"/>
    <cellStyle name="Normal 9 2 2 3 5" xfId="2648" xr:uid="{00000000-0005-0000-0000-000048110000}"/>
    <cellStyle name="Normal 9 2 2 4" xfId="1419" xr:uid="{00000000-0005-0000-0000-000049110000}"/>
    <cellStyle name="Normal 9 2 2 4 2" xfId="4495" xr:uid="{00000000-0005-0000-0000-00004A110000}"/>
    <cellStyle name="Normal 9 2 2 5" xfId="3582" xr:uid="{00000000-0005-0000-0000-00004B110000}"/>
    <cellStyle name="Normal 9 2 2 6" xfId="2881" xr:uid="{00000000-0005-0000-0000-00004C110000}"/>
    <cellStyle name="Normal 9 2 2 7" xfId="2183" xr:uid="{00000000-0005-0000-0000-00004D110000}"/>
    <cellStyle name="Normal 9 2 3" xfId="562" xr:uid="{00000000-0005-0000-0000-00004E110000}"/>
    <cellStyle name="Normal 9 2 3 2" xfId="1025" xr:uid="{00000000-0005-0000-0000-00004F110000}"/>
    <cellStyle name="Normal 9 2 3 2 2" xfId="4104" xr:uid="{00000000-0005-0000-0000-000050110000}"/>
    <cellStyle name="Normal 9 2 3 3" xfId="1500" xr:uid="{00000000-0005-0000-0000-000051110000}"/>
    <cellStyle name="Normal 9 2 3 3 2" xfId="4566" xr:uid="{00000000-0005-0000-0000-000052110000}"/>
    <cellStyle name="Normal 9 2 3 4" xfId="3649" xr:uid="{00000000-0005-0000-0000-000053110000}"/>
    <cellStyle name="Normal 9 2 3 5" xfId="2952" xr:uid="{00000000-0005-0000-0000-000054110000}"/>
    <cellStyle name="Normal 9 2 3 6" xfId="2253" xr:uid="{00000000-0005-0000-0000-000055110000}"/>
    <cellStyle name="Normal 9 2 4" xfId="796" xr:uid="{00000000-0005-0000-0000-000056110000}"/>
    <cellStyle name="Normal 9 2 4 2" xfId="1737" xr:uid="{00000000-0005-0000-0000-000057110000}"/>
    <cellStyle name="Normal 9 2 4 2 2" xfId="4799" xr:uid="{00000000-0005-0000-0000-000058110000}"/>
    <cellStyle name="Normal 9 2 4 3" xfId="3877" xr:uid="{00000000-0005-0000-0000-000059110000}"/>
    <cellStyle name="Normal 9 2 4 4" xfId="3183" xr:uid="{00000000-0005-0000-0000-00005A110000}"/>
    <cellStyle name="Normal 9 2 4 5" xfId="2484" xr:uid="{00000000-0005-0000-0000-00005B110000}"/>
    <cellStyle name="Normal 9 2 5" xfId="1255" xr:uid="{00000000-0005-0000-0000-00005C110000}"/>
    <cellStyle name="Normal 9 2 5 2" xfId="4331" xr:uid="{00000000-0005-0000-0000-00005D110000}"/>
    <cellStyle name="Normal 9 2 6" xfId="3418" xr:uid="{00000000-0005-0000-0000-00005E110000}"/>
    <cellStyle name="Normal 9 2 7" xfId="2717" xr:uid="{00000000-0005-0000-0000-00005F110000}"/>
    <cellStyle name="Normal 9 2 8" xfId="2016" xr:uid="{00000000-0005-0000-0000-000060110000}"/>
    <cellStyle name="Normal 9 3" xfId="138" xr:uid="{00000000-0005-0000-0000-000061110000}"/>
    <cellStyle name="Normal 9 3 2" xfId="452" xr:uid="{00000000-0005-0000-0000-000062110000}"/>
    <cellStyle name="Normal 9 3 2 2" xfId="726" xr:uid="{00000000-0005-0000-0000-000063110000}"/>
    <cellStyle name="Normal 9 3 2 2 2" xfId="1189" xr:uid="{00000000-0005-0000-0000-000064110000}"/>
    <cellStyle name="Normal 9 3 2 2 2 2" xfId="4268" xr:uid="{00000000-0005-0000-0000-000065110000}"/>
    <cellStyle name="Normal 9 3 2 2 3" xfId="1664" xr:uid="{00000000-0005-0000-0000-000066110000}"/>
    <cellStyle name="Normal 9 3 2 2 3 2" xfId="4730" xr:uid="{00000000-0005-0000-0000-000067110000}"/>
    <cellStyle name="Normal 9 3 2 2 4" xfId="3813" xr:uid="{00000000-0005-0000-0000-000068110000}"/>
    <cellStyle name="Normal 9 3 2 2 5" xfId="3116" xr:uid="{00000000-0005-0000-0000-000069110000}"/>
    <cellStyle name="Normal 9 3 2 2 6" xfId="2417" xr:uid="{00000000-0005-0000-0000-00006A110000}"/>
    <cellStyle name="Normal 9 3 2 3" xfId="962" xr:uid="{00000000-0005-0000-0000-00006B110000}"/>
    <cellStyle name="Normal 9 3 2 3 2" xfId="1910" xr:uid="{00000000-0005-0000-0000-00006C110000}"/>
    <cellStyle name="Normal 9 3 2 3 2 2" xfId="4972" xr:uid="{00000000-0005-0000-0000-00006D110000}"/>
    <cellStyle name="Normal 9 3 2 3 3" xfId="4041" xr:uid="{00000000-0005-0000-0000-00006E110000}"/>
    <cellStyle name="Normal 9 3 2 3 4" xfId="3348" xr:uid="{00000000-0005-0000-0000-00006F110000}"/>
    <cellStyle name="Normal 9 3 2 3 5" xfId="2649" xr:uid="{00000000-0005-0000-0000-000070110000}"/>
    <cellStyle name="Normal 9 3 2 4" xfId="1420" xr:uid="{00000000-0005-0000-0000-000071110000}"/>
    <cellStyle name="Normal 9 3 2 4 2" xfId="4496" xr:uid="{00000000-0005-0000-0000-000072110000}"/>
    <cellStyle name="Normal 9 3 2 5" xfId="3583" xr:uid="{00000000-0005-0000-0000-000073110000}"/>
    <cellStyle name="Normal 9 3 2 6" xfId="2882" xr:uid="{00000000-0005-0000-0000-000074110000}"/>
    <cellStyle name="Normal 9 3 2 7" xfId="2184" xr:uid="{00000000-0005-0000-0000-000075110000}"/>
    <cellStyle name="Normal 9 3 3" xfId="563" xr:uid="{00000000-0005-0000-0000-000076110000}"/>
    <cellStyle name="Normal 9 3 3 2" xfId="1026" xr:uid="{00000000-0005-0000-0000-000077110000}"/>
    <cellStyle name="Normal 9 3 3 2 2" xfId="4105" xr:uid="{00000000-0005-0000-0000-000078110000}"/>
    <cellStyle name="Normal 9 3 3 3" xfId="1501" xr:uid="{00000000-0005-0000-0000-000079110000}"/>
    <cellStyle name="Normal 9 3 3 3 2" xfId="4567" xr:uid="{00000000-0005-0000-0000-00007A110000}"/>
    <cellStyle name="Normal 9 3 3 4" xfId="3650" xr:uid="{00000000-0005-0000-0000-00007B110000}"/>
    <cellStyle name="Normal 9 3 3 5" xfId="2953" xr:uid="{00000000-0005-0000-0000-00007C110000}"/>
    <cellStyle name="Normal 9 3 3 6" xfId="2254" xr:uid="{00000000-0005-0000-0000-00007D110000}"/>
    <cellStyle name="Normal 9 3 4" xfId="797" xr:uid="{00000000-0005-0000-0000-00007E110000}"/>
    <cellStyle name="Normal 9 3 4 2" xfId="1738" xr:uid="{00000000-0005-0000-0000-00007F110000}"/>
    <cellStyle name="Normal 9 3 4 2 2" xfId="4800" xr:uid="{00000000-0005-0000-0000-000080110000}"/>
    <cellStyle name="Normal 9 3 4 3" xfId="3878" xr:uid="{00000000-0005-0000-0000-000081110000}"/>
    <cellStyle name="Normal 9 3 4 4" xfId="3184" xr:uid="{00000000-0005-0000-0000-000082110000}"/>
    <cellStyle name="Normal 9 3 4 5" xfId="2485" xr:uid="{00000000-0005-0000-0000-000083110000}"/>
    <cellStyle name="Normal 9 3 5" xfId="1256" xr:uid="{00000000-0005-0000-0000-000084110000}"/>
    <cellStyle name="Normal 9 3 5 2" xfId="4332" xr:uid="{00000000-0005-0000-0000-000085110000}"/>
    <cellStyle name="Normal 9 3 6" xfId="3419" xr:uid="{00000000-0005-0000-0000-000086110000}"/>
    <cellStyle name="Normal 9 3 7" xfId="2718" xr:uid="{00000000-0005-0000-0000-000087110000}"/>
    <cellStyle name="Normal 9 3 8" xfId="2017" xr:uid="{00000000-0005-0000-0000-000088110000}"/>
    <cellStyle name="Normal 9 4" xfId="453" xr:uid="{00000000-0005-0000-0000-000089110000}"/>
    <cellStyle name="Normal 9 4 2" xfId="454" xr:uid="{00000000-0005-0000-0000-00008A110000}"/>
    <cellStyle name="Normal 9 4 2 2" xfId="728" xr:uid="{00000000-0005-0000-0000-00008B110000}"/>
    <cellStyle name="Normal 9 4 2 2 2" xfId="1191" xr:uid="{00000000-0005-0000-0000-00008C110000}"/>
    <cellStyle name="Normal 9 4 2 2 2 2" xfId="4270" xr:uid="{00000000-0005-0000-0000-00008D110000}"/>
    <cellStyle name="Normal 9 4 2 2 3" xfId="1666" xr:uid="{00000000-0005-0000-0000-00008E110000}"/>
    <cellStyle name="Normal 9 4 2 2 3 2" xfId="4732" xr:uid="{00000000-0005-0000-0000-00008F110000}"/>
    <cellStyle name="Normal 9 4 2 2 4" xfId="3815" xr:uid="{00000000-0005-0000-0000-000090110000}"/>
    <cellStyle name="Normal 9 4 2 2 5" xfId="3118" xr:uid="{00000000-0005-0000-0000-000091110000}"/>
    <cellStyle name="Normal 9 4 2 2 6" xfId="2419" xr:uid="{00000000-0005-0000-0000-000092110000}"/>
    <cellStyle name="Normal 9 4 2 3" xfId="964" xr:uid="{00000000-0005-0000-0000-000093110000}"/>
    <cellStyle name="Normal 9 4 2 3 2" xfId="1912" xr:uid="{00000000-0005-0000-0000-000094110000}"/>
    <cellStyle name="Normal 9 4 2 3 2 2" xfId="4974" xr:uid="{00000000-0005-0000-0000-000095110000}"/>
    <cellStyle name="Normal 9 4 2 3 3" xfId="4043" xr:uid="{00000000-0005-0000-0000-000096110000}"/>
    <cellStyle name="Normal 9 4 2 3 4" xfId="3350" xr:uid="{00000000-0005-0000-0000-000097110000}"/>
    <cellStyle name="Normal 9 4 2 3 5" xfId="2651" xr:uid="{00000000-0005-0000-0000-000098110000}"/>
    <cellStyle name="Normal 9 4 2 4" xfId="1422" xr:uid="{00000000-0005-0000-0000-000099110000}"/>
    <cellStyle name="Normal 9 4 2 4 2" xfId="4498" xr:uid="{00000000-0005-0000-0000-00009A110000}"/>
    <cellStyle name="Normal 9 4 2 5" xfId="3585" xr:uid="{00000000-0005-0000-0000-00009B110000}"/>
    <cellStyle name="Normal 9 4 2 6" xfId="2884" xr:uid="{00000000-0005-0000-0000-00009C110000}"/>
    <cellStyle name="Normal 9 4 2 7" xfId="2186" xr:uid="{00000000-0005-0000-0000-00009D110000}"/>
    <cellStyle name="Normal 9 4 3" xfId="727" xr:uid="{00000000-0005-0000-0000-00009E110000}"/>
    <cellStyle name="Normal 9 4 3 2" xfId="1190" xr:uid="{00000000-0005-0000-0000-00009F110000}"/>
    <cellStyle name="Normal 9 4 3 2 2" xfId="4269" xr:uid="{00000000-0005-0000-0000-0000A0110000}"/>
    <cellStyle name="Normal 9 4 3 3" xfId="1665" xr:uid="{00000000-0005-0000-0000-0000A1110000}"/>
    <cellStyle name="Normal 9 4 3 3 2" xfId="4731" xr:uid="{00000000-0005-0000-0000-0000A2110000}"/>
    <cellStyle name="Normal 9 4 3 4" xfId="3814" xr:uid="{00000000-0005-0000-0000-0000A3110000}"/>
    <cellStyle name="Normal 9 4 3 5" xfId="3117" xr:uid="{00000000-0005-0000-0000-0000A4110000}"/>
    <cellStyle name="Normal 9 4 3 6" xfId="2418" xr:uid="{00000000-0005-0000-0000-0000A5110000}"/>
    <cellStyle name="Normal 9 4 4" xfId="963" xr:uid="{00000000-0005-0000-0000-0000A6110000}"/>
    <cellStyle name="Normal 9 4 4 2" xfId="1911" xr:uid="{00000000-0005-0000-0000-0000A7110000}"/>
    <cellStyle name="Normal 9 4 4 2 2" xfId="4973" xr:uid="{00000000-0005-0000-0000-0000A8110000}"/>
    <cellStyle name="Normal 9 4 4 3" xfId="4042" xr:uid="{00000000-0005-0000-0000-0000A9110000}"/>
    <cellStyle name="Normal 9 4 4 4" xfId="3349" xr:uid="{00000000-0005-0000-0000-0000AA110000}"/>
    <cellStyle name="Normal 9 4 4 5" xfId="2650" xr:uid="{00000000-0005-0000-0000-0000AB110000}"/>
    <cellStyle name="Normal 9 4 5" xfId="1421" xr:uid="{00000000-0005-0000-0000-0000AC110000}"/>
    <cellStyle name="Normal 9 4 5 2" xfId="4497" xr:uid="{00000000-0005-0000-0000-0000AD110000}"/>
    <cellStyle name="Normal 9 4 6" xfId="3584" xr:uid="{00000000-0005-0000-0000-0000AE110000}"/>
    <cellStyle name="Normal 9 4 7" xfId="2883" xr:uid="{00000000-0005-0000-0000-0000AF110000}"/>
    <cellStyle name="Normal 9 4 8" xfId="2185" xr:uid="{00000000-0005-0000-0000-0000B0110000}"/>
    <cellStyle name="Normal 9 5" xfId="455" xr:uid="{00000000-0005-0000-0000-0000B1110000}"/>
    <cellStyle name="Normal 9 5 2" xfId="729" xr:uid="{00000000-0005-0000-0000-0000B2110000}"/>
    <cellStyle name="Normal 9 5 2 2" xfId="1192" xr:uid="{00000000-0005-0000-0000-0000B3110000}"/>
    <cellStyle name="Normal 9 5 2 2 2" xfId="4271" xr:uid="{00000000-0005-0000-0000-0000B4110000}"/>
    <cellStyle name="Normal 9 5 2 3" xfId="1667" xr:uid="{00000000-0005-0000-0000-0000B5110000}"/>
    <cellStyle name="Normal 9 5 2 3 2" xfId="4733" xr:uid="{00000000-0005-0000-0000-0000B6110000}"/>
    <cellStyle name="Normal 9 5 2 4" xfId="3816" xr:uid="{00000000-0005-0000-0000-0000B7110000}"/>
    <cellStyle name="Normal 9 5 2 5" xfId="3119" xr:uid="{00000000-0005-0000-0000-0000B8110000}"/>
    <cellStyle name="Normal 9 5 2 6" xfId="2420" xr:uid="{00000000-0005-0000-0000-0000B9110000}"/>
    <cellStyle name="Normal 9 5 3" xfId="965" xr:uid="{00000000-0005-0000-0000-0000BA110000}"/>
    <cellStyle name="Normal 9 5 3 2" xfId="1913" xr:uid="{00000000-0005-0000-0000-0000BB110000}"/>
    <cellStyle name="Normal 9 5 3 2 2" xfId="4975" xr:uid="{00000000-0005-0000-0000-0000BC110000}"/>
    <cellStyle name="Normal 9 5 3 3" xfId="4044" xr:uid="{00000000-0005-0000-0000-0000BD110000}"/>
    <cellStyle name="Normal 9 5 3 4" xfId="3351" xr:uid="{00000000-0005-0000-0000-0000BE110000}"/>
    <cellStyle name="Normal 9 5 3 5" xfId="2652" xr:uid="{00000000-0005-0000-0000-0000BF110000}"/>
    <cellStyle name="Normal 9 5 4" xfId="1423" xr:uid="{00000000-0005-0000-0000-0000C0110000}"/>
    <cellStyle name="Normal 9 5 4 2" xfId="4499" xr:uid="{00000000-0005-0000-0000-0000C1110000}"/>
    <cellStyle name="Normal 9 5 5" xfId="3586" xr:uid="{00000000-0005-0000-0000-0000C2110000}"/>
    <cellStyle name="Normal 9 5 6" xfId="2885" xr:uid="{00000000-0005-0000-0000-0000C3110000}"/>
    <cellStyle name="Normal 9 5 7" xfId="2187" xr:uid="{00000000-0005-0000-0000-0000C4110000}"/>
    <cellStyle name="Normal 9 6" xfId="561" xr:uid="{00000000-0005-0000-0000-0000C5110000}"/>
    <cellStyle name="Normal 9 6 2" xfId="1024" xr:uid="{00000000-0005-0000-0000-0000C6110000}"/>
    <cellStyle name="Normal 9 6 2 2" xfId="4103" xr:uid="{00000000-0005-0000-0000-0000C7110000}"/>
    <cellStyle name="Normal 9 6 3" xfId="1499" xr:uid="{00000000-0005-0000-0000-0000C8110000}"/>
    <cellStyle name="Normal 9 6 3 2" xfId="4565" xr:uid="{00000000-0005-0000-0000-0000C9110000}"/>
    <cellStyle name="Normal 9 6 4" xfId="3648" xr:uid="{00000000-0005-0000-0000-0000CA110000}"/>
    <cellStyle name="Normal 9 6 5" xfId="2951" xr:uid="{00000000-0005-0000-0000-0000CB110000}"/>
    <cellStyle name="Normal 9 6 6" xfId="2252" xr:uid="{00000000-0005-0000-0000-0000CC110000}"/>
    <cellStyle name="Normal 9 7" xfId="795" xr:uid="{00000000-0005-0000-0000-0000CD110000}"/>
    <cellStyle name="Normal 9 7 2" xfId="1736" xr:uid="{00000000-0005-0000-0000-0000CE110000}"/>
    <cellStyle name="Normal 9 7 2 2" xfId="4798" xr:uid="{00000000-0005-0000-0000-0000CF110000}"/>
    <cellStyle name="Normal 9 7 3" xfId="3876" xr:uid="{00000000-0005-0000-0000-0000D0110000}"/>
    <cellStyle name="Normal 9 7 4" xfId="3182" xr:uid="{00000000-0005-0000-0000-0000D1110000}"/>
    <cellStyle name="Normal 9 7 5" xfId="2483" xr:uid="{00000000-0005-0000-0000-0000D2110000}"/>
    <cellStyle name="Normal 9 8" xfId="1254" xr:uid="{00000000-0005-0000-0000-0000D3110000}"/>
    <cellStyle name="Normal 9 8 2" xfId="4330" xr:uid="{00000000-0005-0000-0000-0000D4110000}"/>
    <cellStyle name="Normal 9 9" xfId="1965" xr:uid="{00000000-0005-0000-0000-0000D5110000}"/>
    <cellStyle name="Normal 9 9 2" xfId="3417" xr:uid="{00000000-0005-0000-0000-0000D6110000}"/>
    <cellStyle name="Normal GHG Numbers (0.00)" xfId="456" xr:uid="{00000000-0005-0000-0000-0000D7110000}"/>
    <cellStyle name="Normal GHG Numbers (0.00) 2" xfId="1844" xr:uid="{00000000-0005-0000-0000-0000D8110000}"/>
    <cellStyle name="Normal GHG Numbers (0.00) 2 2" xfId="4906" xr:uid="{00000000-0005-0000-0000-0000D9110000}"/>
    <cellStyle name="Normal GHG Numbers (0.00) 2 2 2" xfId="5121" xr:uid="{00000000-0005-0000-0000-0000DA110000}"/>
    <cellStyle name="Normal GHG Numbers (0.00) 2 2 3" xfId="5051" xr:uid="{00000000-0005-0000-0000-0000DB110000}"/>
    <cellStyle name="Normal GHG Numbers (0.00) 2 3" xfId="5193" xr:uid="{00000000-0005-0000-0000-0000DC110000}"/>
    <cellStyle name="Normal GHG Numbers (0.00) 2 4" xfId="5097" xr:uid="{00000000-0005-0000-0000-0000DD110000}"/>
    <cellStyle name="Normal GHG Numbers (0.00) 3" xfId="5141" xr:uid="{00000000-0005-0000-0000-0000DE110000}"/>
    <cellStyle name="Normal GHG Numbers (0.00) 4" xfId="5149" xr:uid="{00000000-0005-0000-0000-0000DF110000}"/>
    <cellStyle name="Normal GHG-Shade" xfId="457" xr:uid="{00000000-0005-0000-0000-0000E0110000}"/>
    <cellStyle name="Normal GHG-Shade 2" xfId="458" xr:uid="{00000000-0005-0000-0000-0000E1110000}"/>
    <cellStyle name="Normal_HAND SUBS 3Q03 VALUES ONLY" xfId="5" xr:uid="{00000000-0005-0000-0000-0000E2110000}"/>
    <cellStyle name="Normal_RETS43 VALUES" xfId="6" xr:uid="{00000000-0005-0000-0000-0000E3110000}"/>
    <cellStyle name="Note 2" xfId="139" xr:uid="{00000000-0005-0000-0000-0000E4110000}"/>
    <cellStyle name="Note 2 2" xfId="140" xr:uid="{00000000-0005-0000-0000-0000E5110000}"/>
    <cellStyle name="Note 2 2 2" xfId="459" xr:uid="{00000000-0005-0000-0000-0000E6110000}"/>
    <cellStyle name="Note 2 2 2 2" xfId="460" xr:uid="{00000000-0005-0000-0000-0000E7110000}"/>
    <cellStyle name="Note 2 2 2 2 2" xfId="731" xr:uid="{00000000-0005-0000-0000-0000E8110000}"/>
    <cellStyle name="Note 2 2 2 2 2 2" xfId="1194" xr:uid="{00000000-0005-0000-0000-0000E9110000}"/>
    <cellStyle name="Note 2 2 2 2 2 2 2" xfId="4273" xr:uid="{00000000-0005-0000-0000-0000EA110000}"/>
    <cellStyle name="Note 2 2 2 2 2 3" xfId="1669" xr:uid="{00000000-0005-0000-0000-0000EB110000}"/>
    <cellStyle name="Note 2 2 2 2 2 3 2" xfId="4735" xr:uid="{00000000-0005-0000-0000-0000EC110000}"/>
    <cellStyle name="Note 2 2 2 2 2 4" xfId="3818" xr:uid="{00000000-0005-0000-0000-0000ED110000}"/>
    <cellStyle name="Note 2 2 2 2 2 5" xfId="3121" xr:uid="{00000000-0005-0000-0000-0000EE110000}"/>
    <cellStyle name="Note 2 2 2 2 2 6" xfId="2422" xr:uid="{00000000-0005-0000-0000-0000EF110000}"/>
    <cellStyle name="Note 2 2 2 2 3" xfId="967" xr:uid="{00000000-0005-0000-0000-0000F0110000}"/>
    <cellStyle name="Note 2 2 2 2 3 2" xfId="1915" xr:uid="{00000000-0005-0000-0000-0000F1110000}"/>
    <cellStyle name="Note 2 2 2 2 3 2 2" xfId="4977" xr:uid="{00000000-0005-0000-0000-0000F2110000}"/>
    <cellStyle name="Note 2 2 2 2 3 3" xfId="4046" xr:uid="{00000000-0005-0000-0000-0000F3110000}"/>
    <cellStyle name="Note 2 2 2 2 3 4" xfId="3353" xr:uid="{00000000-0005-0000-0000-0000F4110000}"/>
    <cellStyle name="Note 2 2 2 2 3 5" xfId="2654" xr:uid="{00000000-0005-0000-0000-0000F5110000}"/>
    <cellStyle name="Note 2 2 2 2 4" xfId="1425" xr:uid="{00000000-0005-0000-0000-0000F6110000}"/>
    <cellStyle name="Note 2 2 2 2 4 2" xfId="4501" xr:uid="{00000000-0005-0000-0000-0000F7110000}"/>
    <cellStyle name="Note 2 2 2 2 5" xfId="3588" xr:uid="{00000000-0005-0000-0000-0000F8110000}"/>
    <cellStyle name="Note 2 2 2 2 6" xfId="2887" xr:uid="{00000000-0005-0000-0000-0000F9110000}"/>
    <cellStyle name="Note 2 2 2 2 7" xfId="2189" xr:uid="{00000000-0005-0000-0000-0000FA110000}"/>
    <cellStyle name="Note 2 2 2 3" xfId="730" xr:uid="{00000000-0005-0000-0000-0000FB110000}"/>
    <cellStyle name="Note 2 2 2 3 2" xfId="1193" xr:uid="{00000000-0005-0000-0000-0000FC110000}"/>
    <cellStyle name="Note 2 2 2 3 2 2" xfId="4272" xr:uid="{00000000-0005-0000-0000-0000FD110000}"/>
    <cellStyle name="Note 2 2 2 3 3" xfId="1668" xr:uid="{00000000-0005-0000-0000-0000FE110000}"/>
    <cellStyle name="Note 2 2 2 3 3 2" xfId="4734" xr:uid="{00000000-0005-0000-0000-0000FF110000}"/>
    <cellStyle name="Note 2 2 2 3 4" xfId="3817" xr:uid="{00000000-0005-0000-0000-000000120000}"/>
    <cellStyle name="Note 2 2 2 3 5" xfId="3120" xr:uid="{00000000-0005-0000-0000-000001120000}"/>
    <cellStyle name="Note 2 2 2 3 6" xfId="2421" xr:uid="{00000000-0005-0000-0000-000002120000}"/>
    <cellStyle name="Note 2 2 2 4" xfId="966" xr:uid="{00000000-0005-0000-0000-000003120000}"/>
    <cellStyle name="Note 2 2 2 4 2" xfId="1914" xr:uid="{00000000-0005-0000-0000-000004120000}"/>
    <cellStyle name="Note 2 2 2 4 2 2" xfId="4976" xr:uid="{00000000-0005-0000-0000-000005120000}"/>
    <cellStyle name="Note 2 2 2 4 3" xfId="4045" xr:uid="{00000000-0005-0000-0000-000006120000}"/>
    <cellStyle name="Note 2 2 2 4 4" xfId="3352" xr:uid="{00000000-0005-0000-0000-000007120000}"/>
    <cellStyle name="Note 2 2 2 4 5" xfId="2653" xr:uid="{00000000-0005-0000-0000-000008120000}"/>
    <cellStyle name="Note 2 2 2 5" xfId="1424" xr:uid="{00000000-0005-0000-0000-000009120000}"/>
    <cellStyle name="Note 2 2 2 5 2" xfId="4500" xr:uid="{00000000-0005-0000-0000-00000A120000}"/>
    <cellStyle name="Note 2 2 2 6" xfId="3587" xr:uid="{00000000-0005-0000-0000-00000B120000}"/>
    <cellStyle name="Note 2 2 2 7" xfId="2886" xr:uid="{00000000-0005-0000-0000-00000C120000}"/>
    <cellStyle name="Note 2 2 2 8" xfId="2188" xr:uid="{00000000-0005-0000-0000-00000D120000}"/>
    <cellStyle name="Note 2 2 3" xfId="461" xr:uid="{00000000-0005-0000-0000-00000E120000}"/>
    <cellStyle name="Note 2 2 3 2" xfId="732" xr:uid="{00000000-0005-0000-0000-00000F120000}"/>
    <cellStyle name="Note 2 2 3 2 2" xfId="1195" xr:uid="{00000000-0005-0000-0000-000010120000}"/>
    <cellStyle name="Note 2 2 3 2 2 2" xfId="4274" xr:uid="{00000000-0005-0000-0000-000011120000}"/>
    <cellStyle name="Note 2 2 3 2 3" xfId="1670" xr:uid="{00000000-0005-0000-0000-000012120000}"/>
    <cellStyle name="Note 2 2 3 2 3 2" xfId="4736" xr:uid="{00000000-0005-0000-0000-000013120000}"/>
    <cellStyle name="Note 2 2 3 2 4" xfId="3819" xr:uid="{00000000-0005-0000-0000-000014120000}"/>
    <cellStyle name="Note 2 2 3 2 5" xfId="3122" xr:uid="{00000000-0005-0000-0000-000015120000}"/>
    <cellStyle name="Note 2 2 3 2 6" xfId="2423" xr:uid="{00000000-0005-0000-0000-000016120000}"/>
    <cellStyle name="Note 2 2 3 3" xfId="968" xr:uid="{00000000-0005-0000-0000-000017120000}"/>
    <cellStyle name="Note 2 2 3 3 2" xfId="1916" xr:uid="{00000000-0005-0000-0000-000018120000}"/>
    <cellStyle name="Note 2 2 3 3 2 2" xfId="4978" xr:uid="{00000000-0005-0000-0000-000019120000}"/>
    <cellStyle name="Note 2 2 3 3 3" xfId="4047" xr:uid="{00000000-0005-0000-0000-00001A120000}"/>
    <cellStyle name="Note 2 2 3 3 4" xfId="3354" xr:uid="{00000000-0005-0000-0000-00001B120000}"/>
    <cellStyle name="Note 2 2 3 3 5" xfId="2655" xr:uid="{00000000-0005-0000-0000-00001C120000}"/>
    <cellStyle name="Note 2 2 3 4" xfId="1426" xr:uid="{00000000-0005-0000-0000-00001D120000}"/>
    <cellStyle name="Note 2 2 3 4 2" xfId="4502" xr:uid="{00000000-0005-0000-0000-00001E120000}"/>
    <cellStyle name="Note 2 2 3 5" xfId="3589" xr:uid="{00000000-0005-0000-0000-00001F120000}"/>
    <cellStyle name="Note 2 2 3 6" xfId="2888" xr:uid="{00000000-0005-0000-0000-000020120000}"/>
    <cellStyle name="Note 2 2 3 7" xfId="2190" xr:uid="{00000000-0005-0000-0000-000021120000}"/>
    <cellStyle name="Note 2 2 4" xfId="564" xr:uid="{00000000-0005-0000-0000-000022120000}"/>
    <cellStyle name="Note 2 2 4 2" xfId="1027" xr:uid="{00000000-0005-0000-0000-000023120000}"/>
    <cellStyle name="Note 2 2 4 2 2" xfId="4106" xr:uid="{00000000-0005-0000-0000-000024120000}"/>
    <cellStyle name="Note 2 2 4 3" xfId="1502" xr:uid="{00000000-0005-0000-0000-000025120000}"/>
    <cellStyle name="Note 2 2 4 3 2" xfId="4568" xr:uid="{00000000-0005-0000-0000-000026120000}"/>
    <cellStyle name="Note 2 2 4 4" xfId="3651" xr:uid="{00000000-0005-0000-0000-000027120000}"/>
    <cellStyle name="Note 2 2 4 5" xfId="2954" xr:uid="{00000000-0005-0000-0000-000028120000}"/>
    <cellStyle name="Note 2 2 4 6" xfId="2255" xr:uid="{00000000-0005-0000-0000-000029120000}"/>
    <cellStyle name="Note 2 2 5" xfId="798" xr:uid="{00000000-0005-0000-0000-00002A120000}"/>
    <cellStyle name="Note 2 2 5 2" xfId="1739" xr:uid="{00000000-0005-0000-0000-00002B120000}"/>
    <cellStyle name="Note 2 2 5 2 2" xfId="4801" xr:uid="{00000000-0005-0000-0000-00002C120000}"/>
    <cellStyle name="Note 2 2 5 3" xfId="3879" xr:uid="{00000000-0005-0000-0000-00002D120000}"/>
    <cellStyle name="Note 2 2 5 4" xfId="3185" xr:uid="{00000000-0005-0000-0000-00002E120000}"/>
    <cellStyle name="Note 2 2 5 5" xfId="2486" xr:uid="{00000000-0005-0000-0000-00002F120000}"/>
    <cellStyle name="Note 2 2 6" xfId="1257" xr:uid="{00000000-0005-0000-0000-000030120000}"/>
    <cellStyle name="Note 2 2 6 2" xfId="4333" xr:uid="{00000000-0005-0000-0000-000031120000}"/>
    <cellStyle name="Note 2 2 7" xfId="3420" xr:uid="{00000000-0005-0000-0000-000032120000}"/>
    <cellStyle name="Note 2 2 8" xfId="2719" xr:uid="{00000000-0005-0000-0000-000033120000}"/>
    <cellStyle name="Note 2 2 9" xfId="2018" xr:uid="{00000000-0005-0000-0000-000034120000}"/>
    <cellStyle name="Note 2 3" xfId="462" xr:uid="{00000000-0005-0000-0000-000035120000}"/>
    <cellStyle name="Note 2 4" xfId="463" xr:uid="{00000000-0005-0000-0000-000036120000}"/>
    <cellStyle name="Note 2 4 2" xfId="464" xr:uid="{00000000-0005-0000-0000-000037120000}"/>
    <cellStyle name="Note 2 4 2 2" xfId="734" xr:uid="{00000000-0005-0000-0000-000038120000}"/>
    <cellStyle name="Note 2 4 2 2 2" xfId="1197" xr:uid="{00000000-0005-0000-0000-000039120000}"/>
    <cellStyle name="Note 2 4 2 2 2 2" xfId="4276" xr:uid="{00000000-0005-0000-0000-00003A120000}"/>
    <cellStyle name="Note 2 4 2 2 3" xfId="1672" xr:uid="{00000000-0005-0000-0000-00003B120000}"/>
    <cellStyle name="Note 2 4 2 2 3 2" xfId="4738" xr:uid="{00000000-0005-0000-0000-00003C120000}"/>
    <cellStyle name="Note 2 4 2 2 4" xfId="3821" xr:uid="{00000000-0005-0000-0000-00003D120000}"/>
    <cellStyle name="Note 2 4 2 2 5" xfId="3124" xr:uid="{00000000-0005-0000-0000-00003E120000}"/>
    <cellStyle name="Note 2 4 2 2 6" xfId="2425" xr:uid="{00000000-0005-0000-0000-00003F120000}"/>
    <cellStyle name="Note 2 4 2 3" xfId="970" xr:uid="{00000000-0005-0000-0000-000040120000}"/>
    <cellStyle name="Note 2 4 2 3 2" xfId="1918" xr:uid="{00000000-0005-0000-0000-000041120000}"/>
    <cellStyle name="Note 2 4 2 3 2 2" xfId="4980" xr:uid="{00000000-0005-0000-0000-000042120000}"/>
    <cellStyle name="Note 2 4 2 3 3" xfId="4049" xr:uid="{00000000-0005-0000-0000-000043120000}"/>
    <cellStyle name="Note 2 4 2 3 4" xfId="3356" xr:uid="{00000000-0005-0000-0000-000044120000}"/>
    <cellStyle name="Note 2 4 2 3 5" xfId="2657" xr:uid="{00000000-0005-0000-0000-000045120000}"/>
    <cellStyle name="Note 2 4 2 4" xfId="1428" xr:uid="{00000000-0005-0000-0000-000046120000}"/>
    <cellStyle name="Note 2 4 2 4 2" xfId="4504" xr:uid="{00000000-0005-0000-0000-000047120000}"/>
    <cellStyle name="Note 2 4 2 5" xfId="3591" xr:uid="{00000000-0005-0000-0000-000048120000}"/>
    <cellStyle name="Note 2 4 2 6" xfId="2890" xr:uid="{00000000-0005-0000-0000-000049120000}"/>
    <cellStyle name="Note 2 4 2 7" xfId="2192" xr:uid="{00000000-0005-0000-0000-00004A120000}"/>
    <cellStyle name="Note 2 4 3" xfId="733" xr:uid="{00000000-0005-0000-0000-00004B120000}"/>
    <cellStyle name="Note 2 4 3 2" xfId="1196" xr:uid="{00000000-0005-0000-0000-00004C120000}"/>
    <cellStyle name="Note 2 4 3 2 2" xfId="4275" xr:uid="{00000000-0005-0000-0000-00004D120000}"/>
    <cellStyle name="Note 2 4 3 3" xfId="1671" xr:uid="{00000000-0005-0000-0000-00004E120000}"/>
    <cellStyle name="Note 2 4 3 3 2" xfId="4737" xr:uid="{00000000-0005-0000-0000-00004F120000}"/>
    <cellStyle name="Note 2 4 3 4" xfId="3820" xr:uid="{00000000-0005-0000-0000-000050120000}"/>
    <cellStyle name="Note 2 4 3 5" xfId="3123" xr:uid="{00000000-0005-0000-0000-000051120000}"/>
    <cellStyle name="Note 2 4 3 6" xfId="2424" xr:uid="{00000000-0005-0000-0000-000052120000}"/>
    <cellStyle name="Note 2 4 4" xfId="969" xr:uid="{00000000-0005-0000-0000-000053120000}"/>
    <cellStyle name="Note 2 4 4 2" xfId="1917" xr:uid="{00000000-0005-0000-0000-000054120000}"/>
    <cellStyle name="Note 2 4 4 2 2" xfId="4979" xr:uid="{00000000-0005-0000-0000-000055120000}"/>
    <cellStyle name="Note 2 4 4 3" xfId="4048" xr:uid="{00000000-0005-0000-0000-000056120000}"/>
    <cellStyle name="Note 2 4 4 4" xfId="3355" xr:uid="{00000000-0005-0000-0000-000057120000}"/>
    <cellStyle name="Note 2 4 4 5" xfId="2656" xr:uid="{00000000-0005-0000-0000-000058120000}"/>
    <cellStyle name="Note 2 4 5" xfId="1427" xr:uid="{00000000-0005-0000-0000-000059120000}"/>
    <cellStyle name="Note 2 4 5 2" xfId="4503" xr:uid="{00000000-0005-0000-0000-00005A120000}"/>
    <cellStyle name="Note 2 4 6" xfId="3590" xr:uid="{00000000-0005-0000-0000-00005B120000}"/>
    <cellStyle name="Note 2 4 7" xfId="2889" xr:uid="{00000000-0005-0000-0000-00005C120000}"/>
    <cellStyle name="Note 2 4 8" xfId="2191" xr:uid="{00000000-0005-0000-0000-00005D120000}"/>
    <cellStyle name="Note 2 5" xfId="5300" xr:uid="{51E04E4D-7E7F-485C-AE8A-48F1016915B7}"/>
    <cellStyle name="Note 3" xfId="5262" xr:uid="{00000000-0005-0000-0000-00001F150000}"/>
    <cellStyle name="Output" xfId="5239" builtinId="21" customBuiltin="1"/>
    <cellStyle name="Output 2" xfId="142" xr:uid="{00000000-0005-0000-0000-00005E120000}"/>
    <cellStyle name="Output 2 2" xfId="5301" xr:uid="{DE7AED75-706D-4FCF-9B51-2D2FD3258459}"/>
    <cellStyle name="Output 3" xfId="141" xr:uid="{00000000-0005-0000-0000-00005F120000}"/>
    <cellStyle name="Percent" xfId="7" builtinId="5"/>
    <cellStyle name="Percent 10" xfId="1964" xr:uid="{00000000-0005-0000-0000-000061120000}"/>
    <cellStyle name="Percent 10 2" xfId="5022" xr:uid="{00000000-0005-0000-0000-000062120000}"/>
    <cellStyle name="Percent 11" xfId="5033" xr:uid="{00000000-0005-0000-0000-000063120000}"/>
    <cellStyle name="Percent 12" xfId="5231" xr:uid="{55FCFE00-DDFE-4A52-8C0D-8F3F7E11B035}"/>
    <cellStyle name="Percent 13" xfId="5260" xr:uid="{00000000-0005-0000-0000-000022150000}"/>
    <cellStyle name="Percent 2" xfId="143" xr:uid="{00000000-0005-0000-0000-000064120000}"/>
    <cellStyle name="Percent 2 2" xfId="144" xr:uid="{00000000-0005-0000-0000-000065120000}"/>
    <cellStyle name="Percent 2 2 2" xfId="465" xr:uid="{00000000-0005-0000-0000-000066120000}"/>
    <cellStyle name="Percent 2 2 3" xfId="466" xr:uid="{00000000-0005-0000-0000-000067120000}"/>
    <cellStyle name="Percent 2 2 4" xfId="467" xr:uid="{00000000-0005-0000-0000-000068120000}"/>
    <cellStyle name="Percent 2 3" xfId="145" xr:uid="{00000000-0005-0000-0000-000069120000}"/>
    <cellStyle name="Percent 2 3 2" xfId="468" xr:uid="{00000000-0005-0000-0000-00006A120000}"/>
    <cellStyle name="Percent 2 4" xfId="469" xr:uid="{00000000-0005-0000-0000-00006B120000}"/>
    <cellStyle name="Percent 2 5" xfId="470" xr:uid="{00000000-0005-0000-0000-00006C120000}"/>
    <cellStyle name="Percent 2 6" xfId="1450" xr:uid="{00000000-0005-0000-0000-00006D120000}"/>
    <cellStyle name="Percent 3" xfId="146" xr:uid="{00000000-0005-0000-0000-00006E120000}"/>
    <cellStyle name="Percent 3 2" xfId="471" xr:uid="{00000000-0005-0000-0000-00006F120000}"/>
    <cellStyle name="Percent 3 2 2" xfId="472" xr:uid="{00000000-0005-0000-0000-000070120000}"/>
    <cellStyle name="Percent 3 2 3" xfId="5342" xr:uid="{1A4FF738-8417-4455-BDCA-314893C3B3D2}"/>
    <cellStyle name="Percent 3 3" xfId="473" xr:uid="{00000000-0005-0000-0000-000071120000}"/>
    <cellStyle name="Percent 3 3 2" xfId="5347" xr:uid="{8BEB285E-CAF1-431A-A3EB-B46688AF8AA5}"/>
    <cellStyle name="Percent 3 4" xfId="1458" xr:uid="{00000000-0005-0000-0000-000072120000}"/>
    <cellStyle name="Percent 3 4 2" xfId="1695" xr:uid="{00000000-0005-0000-0000-000073120000}"/>
    <cellStyle name="Percent 3 4 2 2" xfId="4758" xr:uid="{00000000-0005-0000-0000-000074120000}"/>
    <cellStyle name="Percent 3 4 2 3" xfId="3144" xr:uid="{00000000-0005-0000-0000-000075120000}"/>
    <cellStyle name="Percent 3 4 2 4" xfId="2445" xr:uid="{00000000-0005-0000-0000-000076120000}"/>
    <cellStyle name="Percent 3 4 3" xfId="1943" xr:uid="{00000000-0005-0000-0000-000077120000}"/>
    <cellStyle name="Percent 3 4 3 2" xfId="5005" xr:uid="{00000000-0005-0000-0000-000078120000}"/>
    <cellStyle name="Percent 3 4 3 3" xfId="3376" xr:uid="{00000000-0005-0000-0000-000079120000}"/>
    <cellStyle name="Percent 3 4 3 4" xfId="2677" xr:uid="{00000000-0005-0000-0000-00007A120000}"/>
    <cellStyle name="Percent 3 4 4" xfId="4527" xr:uid="{00000000-0005-0000-0000-00007B120000}"/>
    <cellStyle name="Percent 3 4 5" xfId="2913" xr:uid="{00000000-0005-0000-0000-00007C120000}"/>
    <cellStyle name="Percent 3 4 6" xfId="2213" xr:uid="{00000000-0005-0000-0000-00007D120000}"/>
    <cellStyle name="Percent 3 4 7" xfId="5316" xr:uid="{DBC32BB1-D059-47B9-8A92-131AB4425C85}"/>
    <cellStyle name="Percent 4" xfId="147" xr:uid="{00000000-0005-0000-0000-00007E120000}"/>
    <cellStyle name="Percent 4 2" xfId="474" xr:uid="{00000000-0005-0000-0000-00007F120000}"/>
    <cellStyle name="Percent 4 2 10" xfId="2193" xr:uid="{00000000-0005-0000-0000-000080120000}"/>
    <cellStyle name="Percent 4 2 2" xfId="475" xr:uid="{00000000-0005-0000-0000-000081120000}"/>
    <cellStyle name="Percent 4 2 2 2" xfId="476" xr:uid="{00000000-0005-0000-0000-000082120000}"/>
    <cellStyle name="Percent 4 2 2 2 2" xfId="737" xr:uid="{00000000-0005-0000-0000-000083120000}"/>
    <cellStyle name="Percent 4 2 2 2 2 2" xfId="1200" xr:uid="{00000000-0005-0000-0000-000084120000}"/>
    <cellStyle name="Percent 4 2 2 2 2 2 2" xfId="4279" xr:uid="{00000000-0005-0000-0000-000085120000}"/>
    <cellStyle name="Percent 4 2 2 2 2 3" xfId="1675" xr:uid="{00000000-0005-0000-0000-000086120000}"/>
    <cellStyle name="Percent 4 2 2 2 2 3 2" xfId="4741" xr:uid="{00000000-0005-0000-0000-000087120000}"/>
    <cellStyle name="Percent 4 2 2 2 2 4" xfId="3824" xr:uid="{00000000-0005-0000-0000-000088120000}"/>
    <cellStyle name="Percent 4 2 2 2 2 5" xfId="3127" xr:uid="{00000000-0005-0000-0000-000089120000}"/>
    <cellStyle name="Percent 4 2 2 2 2 6" xfId="2428" xr:uid="{00000000-0005-0000-0000-00008A120000}"/>
    <cellStyle name="Percent 4 2 2 2 3" xfId="973" xr:uid="{00000000-0005-0000-0000-00008B120000}"/>
    <cellStyle name="Percent 4 2 2 2 3 2" xfId="1921" xr:uid="{00000000-0005-0000-0000-00008C120000}"/>
    <cellStyle name="Percent 4 2 2 2 3 2 2" xfId="4983" xr:uid="{00000000-0005-0000-0000-00008D120000}"/>
    <cellStyle name="Percent 4 2 2 2 3 3" xfId="4052" xr:uid="{00000000-0005-0000-0000-00008E120000}"/>
    <cellStyle name="Percent 4 2 2 2 3 4" xfId="3359" xr:uid="{00000000-0005-0000-0000-00008F120000}"/>
    <cellStyle name="Percent 4 2 2 2 3 5" xfId="2660" xr:uid="{00000000-0005-0000-0000-000090120000}"/>
    <cellStyle name="Percent 4 2 2 2 4" xfId="1431" xr:uid="{00000000-0005-0000-0000-000091120000}"/>
    <cellStyle name="Percent 4 2 2 2 4 2" xfId="4507" xr:uid="{00000000-0005-0000-0000-000092120000}"/>
    <cellStyle name="Percent 4 2 2 2 5" xfId="3594" xr:uid="{00000000-0005-0000-0000-000093120000}"/>
    <cellStyle name="Percent 4 2 2 2 6" xfId="2893" xr:uid="{00000000-0005-0000-0000-000094120000}"/>
    <cellStyle name="Percent 4 2 2 2 7" xfId="2195" xr:uid="{00000000-0005-0000-0000-000095120000}"/>
    <cellStyle name="Percent 4 2 2 3" xfId="736" xr:uid="{00000000-0005-0000-0000-000096120000}"/>
    <cellStyle name="Percent 4 2 2 3 2" xfId="1199" xr:uid="{00000000-0005-0000-0000-000097120000}"/>
    <cellStyle name="Percent 4 2 2 3 2 2" xfId="4278" xr:uid="{00000000-0005-0000-0000-000098120000}"/>
    <cellStyle name="Percent 4 2 2 3 3" xfId="1674" xr:uid="{00000000-0005-0000-0000-000099120000}"/>
    <cellStyle name="Percent 4 2 2 3 3 2" xfId="4740" xr:uid="{00000000-0005-0000-0000-00009A120000}"/>
    <cellStyle name="Percent 4 2 2 3 4" xfId="3823" xr:uid="{00000000-0005-0000-0000-00009B120000}"/>
    <cellStyle name="Percent 4 2 2 3 5" xfId="3126" xr:uid="{00000000-0005-0000-0000-00009C120000}"/>
    <cellStyle name="Percent 4 2 2 3 6" xfId="2427" xr:uid="{00000000-0005-0000-0000-00009D120000}"/>
    <cellStyle name="Percent 4 2 2 4" xfId="972" xr:uid="{00000000-0005-0000-0000-00009E120000}"/>
    <cellStyle name="Percent 4 2 2 4 2" xfId="1920" xr:uid="{00000000-0005-0000-0000-00009F120000}"/>
    <cellStyle name="Percent 4 2 2 4 2 2" xfId="4982" xr:uid="{00000000-0005-0000-0000-0000A0120000}"/>
    <cellStyle name="Percent 4 2 2 4 3" xfId="4051" xr:uid="{00000000-0005-0000-0000-0000A1120000}"/>
    <cellStyle name="Percent 4 2 2 4 4" xfId="3358" xr:uid="{00000000-0005-0000-0000-0000A2120000}"/>
    <cellStyle name="Percent 4 2 2 4 5" xfId="2659" xr:uid="{00000000-0005-0000-0000-0000A3120000}"/>
    <cellStyle name="Percent 4 2 2 5" xfId="1430" xr:uid="{00000000-0005-0000-0000-0000A4120000}"/>
    <cellStyle name="Percent 4 2 2 5 2" xfId="4506" xr:uid="{00000000-0005-0000-0000-0000A5120000}"/>
    <cellStyle name="Percent 4 2 2 6" xfId="3593" xr:uid="{00000000-0005-0000-0000-0000A6120000}"/>
    <cellStyle name="Percent 4 2 2 7" xfId="2892" xr:uid="{00000000-0005-0000-0000-0000A7120000}"/>
    <cellStyle name="Percent 4 2 2 8" xfId="2194" xr:uid="{00000000-0005-0000-0000-0000A8120000}"/>
    <cellStyle name="Percent 4 2 3" xfId="477" xr:uid="{00000000-0005-0000-0000-0000A9120000}"/>
    <cellStyle name="Percent 4 2 4" xfId="478" xr:uid="{00000000-0005-0000-0000-0000AA120000}"/>
    <cellStyle name="Percent 4 2 4 2" xfId="738" xr:uid="{00000000-0005-0000-0000-0000AB120000}"/>
    <cellStyle name="Percent 4 2 4 2 2" xfId="1201" xr:uid="{00000000-0005-0000-0000-0000AC120000}"/>
    <cellStyle name="Percent 4 2 4 2 2 2" xfId="4280" xr:uid="{00000000-0005-0000-0000-0000AD120000}"/>
    <cellStyle name="Percent 4 2 4 2 3" xfId="1676" xr:uid="{00000000-0005-0000-0000-0000AE120000}"/>
    <cellStyle name="Percent 4 2 4 2 3 2" xfId="4742" xr:uid="{00000000-0005-0000-0000-0000AF120000}"/>
    <cellStyle name="Percent 4 2 4 2 4" xfId="3825" xr:uid="{00000000-0005-0000-0000-0000B0120000}"/>
    <cellStyle name="Percent 4 2 4 2 5" xfId="3128" xr:uid="{00000000-0005-0000-0000-0000B1120000}"/>
    <cellStyle name="Percent 4 2 4 2 6" xfId="2429" xr:uid="{00000000-0005-0000-0000-0000B2120000}"/>
    <cellStyle name="Percent 4 2 4 3" xfId="974" xr:uid="{00000000-0005-0000-0000-0000B3120000}"/>
    <cellStyle name="Percent 4 2 4 3 2" xfId="1922" xr:uid="{00000000-0005-0000-0000-0000B4120000}"/>
    <cellStyle name="Percent 4 2 4 3 2 2" xfId="4984" xr:uid="{00000000-0005-0000-0000-0000B5120000}"/>
    <cellStyle name="Percent 4 2 4 3 3" xfId="4053" xr:uid="{00000000-0005-0000-0000-0000B6120000}"/>
    <cellStyle name="Percent 4 2 4 3 4" xfId="3360" xr:uid="{00000000-0005-0000-0000-0000B7120000}"/>
    <cellStyle name="Percent 4 2 4 3 5" xfId="2661" xr:uid="{00000000-0005-0000-0000-0000B8120000}"/>
    <cellStyle name="Percent 4 2 4 4" xfId="1432" xr:uid="{00000000-0005-0000-0000-0000B9120000}"/>
    <cellStyle name="Percent 4 2 4 4 2" xfId="4508" xr:uid="{00000000-0005-0000-0000-0000BA120000}"/>
    <cellStyle name="Percent 4 2 4 5" xfId="3595" xr:uid="{00000000-0005-0000-0000-0000BB120000}"/>
    <cellStyle name="Percent 4 2 4 6" xfId="2894" xr:uid="{00000000-0005-0000-0000-0000BC120000}"/>
    <cellStyle name="Percent 4 2 4 7" xfId="2196" xr:uid="{00000000-0005-0000-0000-0000BD120000}"/>
    <cellStyle name="Percent 4 2 5" xfId="735" xr:uid="{00000000-0005-0000-0000-0000BE120000}"/>
    <cellStyle name="Percent 4 2 5 2" xfId="1198" xr:uid="{00000000-0005-0000-0000-0000BF120000}"/>
    <cellStyle name="Percent 4 2 5 2 2" xfId="4277" xr:uid="{00000000-0005-0000-0000-0000C0120000}"/>
    <cellStyle name="Percent 4 2 5 3" xfId="1673" xr:uid="{00000000-0005-0000-0000-0000C1120000}"/>
    <cellStyle name="Percent 4 2 5 3 2" xfId="4739" xr:uid="{00000000-0005-0000-0000-0000C2120000}"/>
    <cellStyle name="Percent 4 2 5 4" xfId="3822" xr:uid="{00000000-0005-0000-0000-0000C3120000}"/>
    <cellStyle name="Percent 4 2 5 5" xfId="3125" xr:uid="{00000000-0005-0000-0000-0000C4120000}"/>
    <cellStyle name="Percent 4 2 5 6" xfId="2426" xr:uid="{00000000-0005-0000-0000-0000C5120000}"/>
    <cellStyle name="Percent 4 2 6" xfId="971" xr:uid="{00000000-0005-0000-0000-0000C6120000}"/>
    <cellStyle name="Percent 4 2 6 2" xfId="1919" xr:uid="{00000000-0005-0000-0000-0000C7120000}"/>
    <cellStyle name="Percent 4 2 6 2 2" xfId="4981" xr:uid="{00000000-0005-0000-0000-0000C8120000}"/>
    <cellStyle name="Percent 4 2 6 3" xfId="4050" xr:uid="{00000000-0005-0000-0000-0000C9120000}"/>
    <cellStyle name="Percent 4 2 6 4" xfId="3357" xr:uid="{00000000-0005-0000-0000-0000CA120000}"/>
    <cellStyle name="Percent 4 2 6 5" xfId="2658" xr:uid="{00000000-0005-0000-0000-0000CB120000}"/>
    <cellStyle name="Percent 4 2 7" xfId="1429" xr:uid="{00000000-0005-0000-0000-0000CC120000}"/>
    <cellStyle name="Percent 4 2 7 2" xfId="4505" xr:uid="{00000000-0005-0000-0000-0000CD120000}"/>
    <cellStyle name="Percent 4 2 8" xfId="3592" xr:uid="{00000000-0005-0000-0000-0000CE120000}"/>
    <cellStyle name="Percent 4 2 9" xfId="2891" xr:uid="{00000000-0005-0000-0000-0000CF120000}"/>
    <cellStyle name="Percent 4 3" xfId="479" xr:uid="{00000000-0005-0000-0000-0000D0120000}"/>
    <cellStyle name="Percent 5" xfId="148" xr:uid="{00000000-0005-0000-0000-0000D1120000}"/>
    <cellStyle name="Percent 5 2" xfId="149" xr:uid="{00000000-0005-0000-0000-0000D2120000}"/>
    <cellStyle name="Percent 5 2 2" xfId="480" xr:uid="{00000000-0005-0000-0000-0000D3120000}"/>
    <cellStyle name="Percent 5 2 2 2" xfId="739" xr:uid="{00000000-0005-0000-0000-0000D4120000}"/>
    <cellStyle name="Percent 5 2 2 2 2" xfId="1202" xr:uid="{00000000-0005-0000-0000-0000D5120000}"/>
    <cellStyle name="Percent 5 2 2 2 2 2" xfId="4281" xr:uid="{00000000-0005-0000-0000-0000D6120000}"/>
    <cellStyle name="Percent 5 2 2 2 3" xfId="1678" xr:uid="{00000000-0005-0000-0000-0000D7120000}"/>
    <cellStyle name="Percent 5 2 2 2 3 2" xfId="4743" xr:uid="{00000000-0005-0000-0000-0000D8120000}"/>
    <cellStyle name="Percent 5 2 2 2 4" xfId="3826" xr:uid="{00000000-0005-0000-0000-0000D9120000}"/>
    <cellStyle name="Percent 5 2 2 2 5" xfId="3129" xr:uid="{00000000-0005-0000-0000-0000DA120000}"/>
    <cellStyle name="Percent 5 2 2 2 6" xfId="2430" xr:uid="{00000000-0005-0000-0000-0000DB120000}"/>
    <cellStyle name="Percent 5 2 2 3" xfId="975" xr:uid="{00000000-0005-0000-0000-0000DC120000}"/>
    <cellStyle name="Percent 5 2 2 3 2" xfId="1923" xr:uid="{00000000-0005-0000-0000-0000DD120000}"/>
    <cellStyle name="Percent 5 2 2 3 2 2" xfId="4985" xr:uid="{00000000-0005-0000-0000-0000DE120000}"/>
    <cellStyle name="Percent 5 2 2 3 3" xfId="4054" xr:uid="{00000000-0005-0000-0000-0000DF120000}"/>
    <cellStyle name="Percent 5 2 2 3 4" xfId="3361" xr:uid="{00000000-0005-0000-0000-0000E0120000}"/>
    <cellStyle name="Percent 5 2 2 3 5" xfId="2662" xr:uid="{00000000-0005-0000-0000-0000E1120000}"/>
    <cellStyle name="Percent 5 2 2 4" xfId="1433" xr:uid="{00000000-0005-0000-0000-0000E2120000}"/>
    <cellStyle name="Percent 5 2 2 4 2" xfId="4509" xr:uid="{00000000-0005-0000-0000-0000E3120000}"/>
    <cellStyle name="Percent 5 2 2 5" xfId="3596" xr:uid="{00000000-0005-0000-0000-0000E4120000}"/>
    <cellStyle name="Percent 5 2 2 6" xfId="2895" xr:uid="{00000000-0005-0000-0000-0000E5120000}"/>
    <cellStyle name="Percent 5 2 2 7" xfId="2197" xr:uid="{00000000-0005-0000-0000-0000E6120000}"/>
    <cellStyle name="Percent 5 2 3" xfId="565" xr:uid="{00000000-0005-0000-0000-0000E7120000}"/>
    <cellStyle name="Percent 5 2 3 2" xfId="1028" xr:uid="{00000000-0005-0000-0000-0000E8120000}"/>
    <cellStyle name="Percent 5 2 3 2 2" xfId="4107" xr:uid="{00000000-0005-0000-0000-0000E9120000}"/>
    <cellStyle name="Percent 5 2 3 3" xfId="1503" xr:uid="{00000000-0005-0000-0000-0000EA120000}"/>
    <cellStyle name="Percent 5 2 3 3 2" xfId="4569" xr:uid="{00000000-0005-0000-0000-0000EB120000}"/>
    <cellStyle name="Percent 5 2 3 4" xfId="3652" xr:uid="{00000000-0005-0000-0000-0000EC120000}"/>
    <cellStyle name="Percent 5 2 3 5" xfId="2955" xr:uid="{00000000-0005-0000-0000-0000ED120000}"/>
    <cellStyle name="Percent 5 2 3 6" xfId="2256" xr:uid="{00000000-0005-0000-0000-0000EE120000}"/>
    <cellStyle name="Percent 5 2 4" xfId="799" xr:uid="{00000000-0005-0000-0000-0000EF120000}"/>
    <cellStyle name="Percent 5 2 4 2" xfId="1740" xr:uid="{00000000-0005-0000-0000-0000F0120000}"/>
    <cellStyle name="Percent 5 2 4 2 2" xfId="4802" xr:uid="{00000000-0005-0000-0000-0000F1120000}"/>
    <cellStyle name="Percent 5 2 4 3" xfId="3880" xr:uid="{00000000-0005-0000-0000-0000F2120000}"/>
    <cellStyle name="Percent 5 2 4 4" xfId="3186" xr:uid="{00000000-0005-0000-0000-0000F3120000}"/>
    <cellStyle name="Percent 5 2 4 5" xfId="2487" xr:uid="{00000000-0005-0000-0000-0000F4120000}"/>
    <cellStyle name="Percent 5 2 5" xfId="1258" xr:uid="{00000000-0005-0000-0000-0000F5120000}"/>
    <cellStyle name="Percent 5 2 5 2" xfId="4334" xr:uid="{00000000-0005-0000-0000-0000F6120000}"/>
    <cellStyle name="Percent 5 2 6" xfId="3421" xr:uid="{00000000-0005-0000-0000-0000F7120000}"/>
    <cellStyle name="Percent 5 2 7" xfId="2720" xr:uid="{00000000-0005-0000-0000-0000F8120000}"/>
    <cellStyle name="Percent 5 2 8" xfId="2020" xr:uid="{00000000-0005-0000-0000-0000F9120000}"/>
    <cellStyle name="Percent 5 3" xfId="481" xr:uid="{00000000-0005-0000-0000-0000FA120000}"/>
    <cellStyle name="Percent 6" xfId="482" xr:uid="{00000000-0005-0000-0000-0000FB120000}"/>
    <cellStyle name="Percent 6 2" xfId="483" xr:uid="{00000000-0005-0000-0000-0000FC120000}"/>
    <cellStyle name="Percent 6 2 2" xfId="484" xr:uid="{00000000-0005-0000-0000-0000FD120000}"/>
    <cellStyle name="Percent 6 2 2 2" xfId="742" xr:uid="{00000000-0005-0000-0000-0000FE120000}"/>
    <cellStyle name="Percent 6 2 2 2 2" xfId="1205" xr:uid="{00000000-0005-0000-0000-0000FF120000}"/>
    <cellStyle name="Percent 6 2 2 2 2 2" xfId="4284" xr:uid="{00000000-0005-0000-0000-000000130000}"/>
    <cellStyle name="Percent 6 2 2 2 3" xfId="1682" xr:uid="{00000000-0005-0000-0000-000001130000}"/>
    <cellStyle name="Percent 6 2 2 2 3 2" xfId="4746" xr:uid="{00000000-0005-0000-0000-000002130000}"/>
    <cellStyle name="Percent 6 2 2 2 4" xfId="3829" xr:uid="{00000000-0005-0000-0000-000003130000}"/>
    <cellStyle name="Percent 6 2 2 2 5" xfId="3132" xr:uid="{00000000-0005-0000-0000-000004130000}"/>
    <cellStyle name="Percent 6 2 2 2 6" xfId="2433" xr:uid="{00000000-0005-0000-0000-000005130000}"/>
    <cellStyle name="Percent 6 2 2 3" xfId="978" xr:uid="{00000000-0005-0000-0000-000006130000}"/>
    <cellStyle name="Percent 6 2 2 3 2" xfId="1926" xr:uid="{00000000-0005-0000-0000-000007130000}"/>
    <cellStyle name="Percent 6 2 2 3 2 2" xfId="4988" xr:uid="{00000000-0005-0000-0000-000008130000}"/>
    <cellStyle name="Percent 6 2 2 3 3" xfId="4057" xr:uid="{00000000-0005-0000-0000-000009130000}"/>
    <cellStyle name="Percent 6 2 2 3 4" xfId="3364" xr:uid="{00000000-0005-0000-0000-00000A130000}"/>
    <cellStyle name="Percent 6 2 2 3 5" xfId="2665" xr:uid="{00000000-0005-0000-0000-00000B130000}"/>
    <cellStyle name="Percent 6 2 2 4" xfId="1436" xr:uid="{00000000-0005-0000-0000-00000C130000}"/>
    <cellStyle name="Percent 6 2 2 4 2" xfId="4512" xr:uid="{00000000-0005-0000-0000-00000D130000}"/>
    <cellStyle name="Percent 6 2 2 5" xfId="3599" xr:uid="{00000000-0005-0000-0000-00000E130000}"/>
    <cellStyle name="Percent 6 2 2 6" xfId="2898" xr:uid="{00000000-0005-0000-0000-00000F130000}"/>
    <cellStyle name="Percent 6 2 2 7" xfId="2200" xr:uid="{00000000-0005-0000-0000-000010130000}"/>
    <cellStyle name="Percent 6 2 3" xfId="741" xr:uid="{00000000-0005-0000-0000-000011130000}"/>
    <cellStyle name="Percent 6 2 3 2" xfId="1204" xr:uid="{00000000-0005-0000-0000-000012130000}"/>
    <cellStyle name="Percent 6 2 3 2 2" xfId="4283" xr:uid="{00000000-0005-0000-0000-000013130000}"/>
    <cellStyle name="Percent 6 2 3 3" xfId="1681" xr:uid="{00000000-0005-0000-0000-000014130000}"/>
    <cellStyle name="Percent 6 2 3 3 2" xfId="4745" xr:uid="{00000000-0005-0000-0000-000015130000}"/>
    <cellStyle name="Percent 6 2 3 4" xfId="3828" xr:uid="{00000000-0005-0000-0000-000016130000}"/>
    <cellStyle name="Percent 6 2 3 5" xfId="3131" xr:uid="{00000000-0005-0000-0000-000017130000}"/>
    <cellStyle name="Percent 6 2 3 6" xfId="2432" xr:uid="{00000000-0005-0000-0000-000018130000}"/>
    <cellStyle name="Percent 6 2 4" xfId="977" xr:uid="{00000000-0005-0000-0000-000019130000}"/>
    <cellStyle name="Percent 6 2 4 2" xfId="1925" xr:uid="{00000000-0005-0000-0000-00001A130000}"/>
    <cellStyle name="Percent 6 2 4 2 2" xfId="4987" xr:uid="{00000000-0005-0000-0000-00001B130000}"/>
    <cellStyle name="Percent 6 2 4 3" xfId="4056" xr:uid="{00000000-0005-0000-0000-00001C130000}"/>
    <cellStyle name="Percent 6 2 4 4" xfId="3363" xr:uid="{00000000-0005-0000-0000-00001D130000}"/>
    <cellStyle name="Percent 6 2 4 5" xfId="2664" xr:uid="{00000000-0005-0000-0000-00001E130000}"/>
    <cellStyle name="Percent 6 2 5" xfId="1435" xr:uid="{00000000-0005-0000-0000-00001F130000}"/>
    <cellStyle name="Percent 6 2 5 2" xfId="4511" xr:uid="{00000000-0005-0000-0000-000020130000}"/>
    <cellStyle name="Percent 6 2 6" xfId="3598" xr:uid="{00000000-0005-0000-0000-000021130000}"/>
    <cellStyle name="Percent 6 2 7" xfId="2897" xr:uid="{00000000-0005-0000-0000-000022130000}"/>
    <cellStyle name="Percent 6 2 8" xfId="2199" xr:uid="{00000000-0005-0000-0000-000023130000}"/>
    <cellStyle name="Percent 6 3" xfId="485" xr:uid="{00000000-0005-0000-0000-000024130000}"/>
    <cellStyle name="Percent 6 3 2" xfId="743" xr:uid="{00000000-0005-0000-0000-000025130000}"/>
    <cellStyle name="Percent 6 3 2 2" xfId="1206" xr:uid="{00000000-0005-0000-0000-000026130000}"/>
    <cellStyle name="Percent 6 3 2 2 2" xfId="4285" xr:uid="{00000000-0005-0000-0000-000027130000}"/>
    <cellStyle name="Percent 6 3 2 3" xfId="1683" xr:uid="{00000000-0005-0000-0000-000028130000}"/>
    <cellStyle name="Percent 6 3 2 3 2" xfId="4747" xr:uid="{00000000-0005-0000-0000-000029130000}"/>
    <cellStyle name="Percent 6 3 2 4" xfId="3830" xr:uid="{00000000-0005-0000-0000-00002A130000}"/>
    <cellStyle name="Percent 6 3 2 5" xfId="3133" xr:uid="{00000000-0005-0000-0000-00002B130000}"/>
    <cellStyle name="Percent 6 3 2 6" xfId="2434" xr:uid="{00000000-0005-0000-0000-00002C130000}"/>
    <cellStyle name="Percent 6 3 3" xfId="979" xr:uid="{00000000-0005-0000-0000-00002D130000}"/>
    <cellStyle name="Percent 6 3 3 2" xfId="1927" xr:uid="{00000000-0005-0000-0000-00002E130000}"/>
    <cellStyle name="Percent 6 3 3 2 2" xfId="4989" xr:uid="{00000000-0005-0000-0000-00002F130000}"/>
    <cellStyle name="Percent 6 3 3 3" xfId="4058" xr:uid="{00000000-0005-0000-0000-000030130000}"/>
    <cellStyle name="Percent 6 3 3 4" xfId="3365" xr:uid="{00000000-0005-0000-0000-000031130000}"/>
    <cellStyle name="Percent 6 3 3 5" xfId="2666" xr:uid="{00000000-0005-0000-0000-000032130000}"/>
    <cellStyle name="Percent 6 3 4" xfId="1437" xr:uid="{00000000-0005-0000-0000-000033130000}"/>
    <cellStyle name="Percent 6 3 4 2" xfId="4513" xr:uid="{00000000-0005-0000-0000-000034130000}"/>
    <cellStyle name="Percent 6 3 5" xfId="3600" xr:uid="{00000000-0005-0000-0000-000035130000}"/>
    <cellStyle name="Percent 6 3 6" xfId="2899" xr:uid="{00000000-0005-0000-0000-000036130000}"/>
    <cellStyle name="Percent 6 3 7" xfId="2201" xr:uid="{00000000-0005-0000-0000-000037130000}"/>
    <cellStyle name="Percent 6 4" xfId="740" xr:uid="{00000000-0005-0000-0000-000038130000}"/>
    <cellStyle name="Percent 6 4 2" xfId="1203" xr:uid="{00000000-0005-0000-0000-000039130000}"/>
    <cellStyle name="Percent 6 4 2 2" xfId="4282" xr:uid="{00000000-0005-0000-0000-00003A130000}"/>
    <cellStyle name="Percent 6 4 3" xfId="1680" xr:uid="{00000000-0005-0000-0000-00003B130000}"/>
    <cellStyle name="Percent 6 4 3 2" xfId="4744" xr:uid="{00000000-0005-0000-0000-00003C130000}"/>
    <cellStyle name="Percent 6 4 4" xfId="3827" xr:uid="{00000000-0005-0000-0000-00003D130000}"/>
    <cellStyle name="Percent 6 4 5" xfId="3130" xr:uid="{00000000-0005-0000-0000-00003E130000}"/>
    <cellStyle name="Percent 6 4 6" xfId="2431" xr:uid="{00000000-0005-0000-0000-00003F130000}"/>
    <cellStyle name="Percent 6 5" xfId="976" xr:uid="{00000000-0005-0000-0000-000040130000}"/>
    <cellStyle name="Percent 6 5 2" xfId="1924" xr:uid="{00000000-0005-0000-0000-000041130000}"/>
    <cellStyle name="Percent 6 5 2 2" xfId="4986" xr:uid="{00000000-0005-0000-0000-000042130000}"/>
    <cellStyle name="Percent 6 5 3" xfId="4055" xr:uid="{00000000-0005-0000-0000-000043130000}"/>
    <cellStyle name="Percent 6 5 4" xfId="3362" xr:uid="{00000000-0005-0000-0000-000044130000}"/>
    <cellStyle name="Percent 6 5 5" xfId="2663" xr:uid="{00000000-0005-0000-0000-000045130000}"/>
    <cellStyle name="Percent 6 6" xfId="1434" xr:uid="{00000000-0005-0000-0000-000046130000}"/>
    <cellStyle name="Percent 6 6 2" xfId="4510" xr:uid="{00000000-0005-0000-0000-000047130000}"/>
    <cellStyle name="Percent 6 7" xfId="3597" xr:uid="{00000000-0005-0000-0000-000048130000}"/>
    <cellStyle name="Percent 6 8" xfId="2896" xr:uid="{00000000-0005-0000-0000-000049130000}"/>
    <cellStyle name="Percent 6 9" xfId="2198" xr:uid="{00000000-0005-0000-0000-00004A130000}"/>
    <cellStyle name="Percent 7" xfId="486" xr:uid="{00000000-0005-0000-0000-00004B130000}"/>
    <cellStyle name="Percent 8" xfId="487" xr:uid="{00000000-0005-0000-0000-00004C130000}"/>
    <cellStyle name="Percent 8 2" xfId="488" xr:uid="{00000000-0005-0000-0000-00004D130000}"/>
    <cellStyle name="Percent 8 2 2" xfId="489" xr:uid="{00000000-0005-0000-0000-00004E130000}"/>
    <cellStyle name="Percent 8 2 2 2" xfId="746" xr:uid="{00000000-0005-0000-0000-00004F130000}"/>
    <cellStyle name="Percent 8 2 2 2 2" xfId="1209" xr:uid="{00000000-0005-0000-0000-000050130000}"/>
    <cellStyle name="Percent 8 2 2 2 2 2" xfId="4288" xr:uid="{00000000-0005-0000-0000-000051130000}"/>
    <cellStyle name="Percent 8 2 2 2 3" xfId="1686" xr:uid="{00000000-0005-0000-0000-000052130000}"/>
    <cellStyle name="Percent 8 2 2 2 3 2" xfId="4750" xr:uid="{00000000-0005-0000-0000-000053130000}"/>
    <cellStyle name="Percent 8 2 2 2 4" xfId="3833" xr:uid="{00000000-0005-0000-0000-000054130000}"/>
    <cellStyle name="Percent 8 2 2 2 5" xfId="3136" xr:uid="{00000000-0005-0000-0000-000055130000}"/>
    <cellStyle name="Percent 8 2 2 2 6" xfId="2437" xr:uid="{00000000-0005-0000-0000-000056130000}"/>
    <cellStyle name="Percent 8 2 2 3" xfId="982" xr:uid="{00000000-0005-0000-0000-000057130000}"/>
    <cellStyle name="Percent 8 2 2 3 2" xfId="1930" xr:uid="{00000000-0005-0000-0000-000058130000}"/>
    <cellStyle name="Percent 8 2 2 3 2 2" xfId="4992" xr:uid="{00000000-0005-0000-0000-000059130000}"/>
    <cellStyle name="Percent 8 2 2 3 3" xfId="4061" xr:uid="{00000000-0005-0000-0000-00005A130000}"/>
    <cellStyle name="Percent 8 2 2 3 4" xfId="3368" xr:uid="{00000000-0005-0000-0000-00005B130000}"/>
    <cellStyle name="Percent 8 2 2 3 5" xfId="2669" xr:uid="{00000000-0005-0000-0000-00005C130000}"/>
    <cellStyle name="Percent 8 2 2 4" xfId="1440" xr:uid="{00000000-0005-0000-0000-00005D130000}"/>
    <cellStyle name="Percent 8 2 2 4 2" xfId="4516" xr:uid="{00000000-0005-0000-0000-00005E130000}"/>
    <cellStyle name="Percent 8 2 2 5" xfId="3603" xr:uid="{00000000-0005-0000-0000-00005F130000}"/>
    <cellStyle name="Percent 8 2 2 6" xfId="2902" xr:uid="{00000000-0005-0000-0000-000060130000}"/>
    <cellStyle name="Percent 8 2 2 7" xfId="2204" xr:uid="{00000000-0005-0000-0000-000061130000}"/>
    <cellStyle name="Percent 8 2 3" xfId="745" xr:uid="{00000000-0005-0000-0000-000062130000}"/>
    <cellStyle name="Percent 8 2 3 2" xfId="1208" xr:uid="{00000000-0005-0000-0000-000063130000}"/>
    <cellStyle name="Percent 8 2 3 2 2" xfId="4287" xr:uid="{00000000-0005-0000-0000-000064130000}"/>
    <cellStyle name="Percent 8 2 3 3" xfId="1685" xr:uid="{00000000-0005-0000-0000-000065130000}"/>
    <cellStyle name="Percent 8 2 3 3 2" xfId="4749" xr:uid="{00000000-0005-0000-0000-000066130000}"/>
    <cellStyle name="Percent 8 2 3 4" xfId="3832" xr:uid="{00000000-0005-0000-0000-000067130000}"/>
    <cellStyle name="Percent 8 2 3 5" xfId="3135" xr:uid="{00000000-0005-0000-0000-000068130000}"/>
    <cellStyle name="Percent 8 2 3 6" xfId="2436" xr:uid="{00000000-0005-0000-0000-000069130000}"/>
    <cellStyle name="Percent 8 2 4" xfId="981" xr:uid="{00000000-0005-0000-0000-00006A130000}"/>
    <cellStyle name="Percent 8 2 4 2" xfId="1929" xr:uid="{00000000-0005-0000-0000-00006B130000}"/>
    <cellStyle name="Percent 8 2 4 2 2" xfId="4991" xr:uid="{00000000-0005-0000-0000-00006C130000}"/>
    <cellStyle name="Percent 8 2 4 3" xfId="4060" xr:uid="{00000000-0005-0000-0000-00006D130000}"/>
    <cellStyle name="Percent 8 2 4 4" xfId="3367" xr:uid="{00000000-0005-0000-0000-00006E130000}"/>
    <cellStyle name="Percent 8 2 4 5" xfId="2668" xr:uid="{00000000-0005-0000-0000-00006F130000}"/>
    <cellStyle name="Percent 8 2 5" xfId="1439" xr:uid="{00000000-0005-0000-0000-000070130000}"/>
    <cellStyle name="Percent 8 2 5 2" xfId="4515" xr:uid="{00000000-0005-0000-0000-000071130000}"/>
    <cellStyle name="Percent 8 2 6" xfId="3602" xr:uid="{00000000-0005-0000-0000-000072130000}"/>
    <cellStyle name="Percent 8 2 7" xfId="2901" xr:uid="{00000000-0005-0000-0000-000073130000}"/>
    <cellStyle name="Percent 8 2 8" xfId="2203" xr:uid="{00000000-0005-0000-0000-000074130000}"/>
    <cellStyle name="Percent 8 3" xfId="490" xr:uid="{00000000-0005-0000-0000-000075130000}"/>
    <cellStyle name="Percent 8 3 2" xfId="747" xr:uid="{00000000-0005-0000-0000-000076130000}"/>
    <cellStyle name="Percent 8 3 2 2" xfId="1210" xr:uid="{00000000-0005-0000-0000-000077130000}"/>
    <cellStyle name="Percent 8 3 2 2 2" xfId="4289" xr:uid="{00000000-0005-0000-0000-000078130000}"/>
    <cellStyle name="Percent 8 3 2 3" xfId="1687" xr:uid="{00000000-0005-0000-0000-000079130000}"/>
    <cellStyle name="Percent 8 3 2 3 2" xfId="4751" xr:uid="{00000000-0005-0000-0000-00007A130000}"/>
    <cellStyle name="Percent 8 3 2 4" xfId="3834" xr:uid="{00000000-0005-0000-0000-00007B130000}"/>
    <cellStyle name="Percent 8 3 2 5" xfId="3137" xr:uid="{00000000-0005-0000-0000-00007C130000}"/>
    <cellStyle name="Percent 8 3 2 6" xfId="2438" xr:uid="{00000000-0005-0000-0000-00007D130000}"/>
    <cellStyle name="Percent 8 3 3" xfId="983" xr:uid="{00000000-0005-0000-0000-00007E130000}"/>
    <cellStyle name="Percent 8 3 3 2" xfId="1931" xr:uid="{00000000-0005-0000-0000-00007F130000}"/>
    <cellStyle name="Percent 8 3 3 2 2" xfId="4993" xr:uid="{00000000-0005-0000-0000-000080130000}"/>
    <cellStyle name="Percent 8 3 3 3" xfId="4062" xr:uid="{00000000-0005-0000-0000-000081130000}"/>
    <cellStyle name="Percent 8 3 3 4" xfId="3369" xr:uid="{00000000-0005-0000-0000-000082130000}"/>
    <cellStyle name="Percent 8 3 3 5" xfId="2670" xr:uid="{00000000-0005-0000-0000-000083130000}"/>
    <cellStyle name="Percent 8 3 4" xfId="1441" xr:uid="{00000000-0005-0000-0000-000084130000}"/>
    <cellStyle name="Percent 8 3 4 2" xfId="4517" xr:uid="{00000000-0005-0000-0000-000085130000}"/>
    <cellStyle name="Percent 8 3 5" xfId="3604" xr:uid="{00000000-0005-0000-0000-000086130000}"/>
    <cellStyle name="Percent 8 3 6" xfId="2903" xr:uid="{00000000-0005-0000-0000-000087130000}"/>
    <cellStyle name="Percent 8 3 7" xfId="2205" xr:uid="{00000000-0005-0000-0000-000088130000}"/>
    <cellStyle name="Percent 8 4" xfId="744" xr:uid="{00000000-0005-0000-0000-000089130000}"/>
    <cellStyle name="Percent 8 4 2" xfId="1207" xr:uid="{00000000-0005-0000-0000-00008A130000}"/>
    <cellStyle name="Percent 8 4 2 2" xfId="4286" xr:uid="{00000000-0005-0000-0000-00008B130000}"/>
    <cellStyle name="Percent 8 4 3" xfId="1684" xr:uid="{00000000-0005-0000-0000-00008C130000}"/>
    <cellStyle name="Percent 8 4 3 2" xfId="4748" xr:uid="{00000000-0005-0000-0000-00008D130000}"/>
    <cellStyle name="Percent 8 4 4" xfId="3831" xr:uid="{00000000-0005-0000-0000-00008E130000}"/>
    <cellStyle name="Percent 8 4 5" xfId="3134" xr:uid="{00000000-0005-0000-0000-00008F130000}"/>
    <cellStyle name="Percent 8 4 6" xfId="2435" xr:uid="{00000000-0005-0000-0000-000090130000}"/>
    <cellStyle name="Percent 8 5" xfId="980" xr:uid="{00000000-0005-0000-0000-000091130000}"/>
    <cellStyle name="Percent 8 5 2" xfId="1928" xr:uid="{00000000-0005-0000-0000-000092130000}"/>
    <cellStyle name="Percent 8 5 2 2" xfId="4990" xr:uid="{00000000-0005-0000-0000-000093130000}"/>
    <cellStyle name="Percent 8 5 3" xfId="4059" xr:uid="{00000000-0005-0000-0000-000094130000}"/>
    <cellStyle name="Percent 8 5 4" xfId="3366" xr:uid="{00000000-0005-0000-0000-000095130000}"/>
    <cellStyle name="Percent 8 5 5" xfId="2667" xr:uid="{00000000-0005-0000-0000-000096130000}"/>
    <cellStyle name="Percent 8 6" xfId="1438" xr:uid="{00000000-0005-0000-0000-000097130000}"/>
    <cellStyle name="Percent 8 6 2" xfId="4514" xr:uid="{00000000-0005-0000-0000-000098130000}"/>
    <cellStyle name="Percent 8 7" xfId="3601" xr:uid="{00000000-0005-0000-0000-000099130000}"/>
    <cellStyle name="Percent 8 8" xfId="2900" xr:uid="{00000000-0005-0000-0000-00009A130000}"/>
    <cellStyle name="Percent 8 9" xfId="2202" xr:uid="{00000000-0005-0000-0000-00009B130000}"/>
    <cellStyle name="Percent 9" xfId="491" xr:uid="{00000000-0005-0000-0000-00009C130000}"/>
    <cellStyle name="Percent 9 2" xfId="492" xr:uid="{00000000-0005-0000-0000-00009D130000}"/>
    <cellStyle name="Percent 9 2 2" xfId="749" xr:uid="{00000000-0005-0000-0000-00009E130000}"/>
    <cellStyle name="Percent 9 2 2 2" xfId="1212" xr:uid="{00000000-0005-0000-0000-00009F130000}"/>
    <cellStyle name="Percent 9 2 2 2 2" xfId="4291" xr:uid="{00000000-0005-0000-0000-0000A0130000}"/>
    <cellStyle name="Percent 9 2 2 3" xfId="1689" xr:uid="{00000000-0005-0000-0000-0000A1130000}"/>
    <cellStyle name="Percent 9 2 2 3 2" xfId="4753" xr:uid="{00000000-0005-0000-0000-0000A2130000}"/>
    <cellStyle name="Percent 9 2 2 4" xfId="3836" xr:uid="{00000000-0005-0000-0000-0000A3130000}"/>
    <cellStyle name="Percent 9 2 2 5" xfId="3139" xr:uid="{00000000-0005-0000-0000-0000A4130000}"/>
    <cellStyle name="Percent 9 2 2 6" xfId="2440" xr:uid="{00000000-0005-0000-0000-0000A5130000}"/>
    <cellStyle name="Percent 9 2 3" xfId="985" xr:uid="{00000000-0005-0000-0000-0000A6130000}"/>
    <cellStyle name="Percent 9 2 3 2" xfId="1933" xr:uid="{00000000-0005-0000-0000-0000A7130000}"/>
    <cellStyle name="Percent 9 2 3 2 2" xfId="4995" xr:uid="{00000000-0005-0000-0000-0000A8130000}"/>
    <cellStyle name="Percent 9 2 3 3" xfId="4064" xr:uid="{00000000-0005-0000-0000-0000A9130000}"/>
    <cellStyle name="Percent 9 2 3 4" xfId="3371" xr:uid="{00000000-0005-0000-0000-0000AA130000}"/>
    <cellStyle name="Percent 9 2 3 5" xfId="2672" xr:uid="{00000000-0005-0000-0000-0000AB130000}"/>
    <cellStyle name="Percent 9 2 4" xfId="1443" xr:uid="{00000000-0005-0000-0000-0000AC130000}"/>
    <cellStyle name="Percent 9 2 4 2" xfId="4519" xr:uid="{00000000-0005-0000-0000-0000AD130000}"/>
    <cellStyle name="Percent 9 2 5" xfId="3606" xr:uid="{00000000-0005-0000-0000-0000AE130000}"/>
    <cellStyle name="Percent 9 2 6" xfId="2905" xr:uid="{00000000-0005-0000-0000-0000AF130000}"/>
    <cellStyle name="Percent 9 2 7" xfId="2207" xr:uid="{00000000-0005-0000-0000-0000B0130000}"/>
    <cellStyle name="Percent 9 3" xfId="748" xr:uid="{00000000-0005-0000-0000-0000B1130000}"/>
    <cellStyle name="Percent 9 3 2" xfId="1211" xr:uid="{00000000-0005-0000-0000-0000B2130000}"/>
    <cellStyle name="Percent 9 3 2 2" xfId="4290" xr:uid="{00000000-0005-0000-0000-0000B3130000}"/>
    <cellStyle name="Percent 9 3 3" xfId="1688" xr:uid="{00000000-0005-0000-0000-0000B4130000}"/>
    <cellStyle name="Percent 9 3 3 2" xfId="4752" xr:uid="{00000000-0005-0000-0000-0000B5130000}"/>
    <cellStyle name="Percent 9 3 4" xfId="3835" xr:uid="{00000000-0005-0000-0000-0000B6130000}"/>
    <cellStyle name="Percent 9 3 5" xfId="3138" xr:uid="{00000000-0005-0000-0000-0000B7130000}"/>
    <cellStyle name="Percent 9 3 6" xfId="2439" xr:uid="{00000000-0005-0000-0000-0000B8130000}"/>
    <cellStyle name="Percent 9 4" xfId="984" xr:uid="{00000000-0005-0000-0000-0000B9130000}"/>
    <cellStyle name="Percent 9 4 2" xfId="1932" xr:uid="{00000000-0005-0000-0000-0000BA130000}"/>
    <cellStyle name="Percent 9 4 2 2" xfId="4994" xr:uid="{00000000-0005-0000-0000-0000BB130000}"/>
    <cellStyle name="Percent 9 4 3" xfId="4063" xr:uid="{00000000-0005-0000-0000-0000BC130000}"/>
    <cellStyle name="Percent 9 4 4" xfId="3370" xr:uid="{00000000-0005-0000-0000-0000BD130000}"/>
    <cellStyle name="Percent 9 4 5" xfId="2671" xr:uid="{00000000-0005-0000-0000-0000BE130000}"/>
    <cellStyle name="Percent 9 5" xfId="1442" xr:uid="{00000000-0005-0000-0000-0000BF130000}"/>
    <cellStyle name="Percent 9 5 2" xfId="4518" xr:uid="{00000000-0005-0000-0000-0000C0130000}"/>
    <cellStyle name="Percent 9 6" xfId="3605" xr:uid="{00000000-0005-0000-0000-0000C1130000}"/>
    <cellStyle name="Percent 9 7" xfId="2904" xr:uid="{00000000-0005-0000-0000-0000C2130000}"/>
    <cellStyle name="Percent 9 8" xfId="2206" xr:uid="{00000000-0005-0000-0000-0000C3130000}"/>
    <cellStyle name="PerDay" xfId="5363" xr:uid="{A161AC43-98E0-4BE3-BCB8-9699136C1E89}"/>
    <cellStyle name="SAPBEXstdData" xfId="5390" xr:uid="{3D6BB926-61BF-4A58-989B-D2F3D7EBDADF}"/>
    <cellStyle name="Standard 2" xfId="493" xr:uid="{00000000-0005-0000-0000-0000C4130000}"/>
    <cellStyle name="tableau | cellule | normal | decimal 1" xfId="494" xr:uid="{00000000-0005-0000-0000-0000C5130000}"/>
    <cellStyle name="tableau | cellule | normal | decimal 1 2" xfId="1945" xr:uid="{00000000-0005-0000-0000-0000C6130000}"/>
    <cellStyle name="tableau | cellule | normal | decimal 1 2 2" xfId="5007" xr:uid="{00000000-0005-0000-0000-0000C7130000}"/>
    <cellStyle name="tableau | cellule | normal | decimal 1 2 2 2" xfId="5049" xr:uid="{00000000-0005-0000-0000-0000C8130000}"/>
    <cellStyle name="tableau | cellule | normal | decimal 1 2 2 3" xfId="5217" xr:uid="{00000000-0005-0000-0000-0000C9130000}"/>
    <cellStyle name="tableau | cellule | normal | decimal 1 2 3" xfId="3377" xr:uid="{00000000-0005-0000-0000-0000CA130000}"/>
    <cellStyle name="tableau | cellule | normal | decimal 1 2 3 2" xfId="5107" xr:uid="{00000000-0005-0000-0000-0000CB130000}"/>
    <cellStyle name="tableau | cellule | normal | decimal 1 2 3 3" xfId="5043" xr:uid="{00000000-0005-0000-0000-0000CC130000}"/>
    <cellStyle name="tableau | cellule | normal | decimal 1 2 4" xfId="5118" xr:uid="{00000000-0005-0000-0000-0000CD130000}"/>
    <cellStyle name="tableau | cellule | normal | decimal 1 2 5" xfId="2005" xr:uid="{00000000-0005-0000-0000-0000CE130000}"/>
    <cellStyle name="tableau | cellule | normal | decimal 1 3" xfId="1444" xr:uid="{00000000-0005-0000-0000-0000CF130000}"/>
    <cellStyle name="tableau | cellule | normal | decimal 1 3 2" xfId="4520" xr:uid="{00000000-0005-0000-0000-0000D0130000}"/>
    <cellStyle name="tableau | cellule | normal | decimal 1 3 3" xfId="5111" xr:uid="{00000000-0005-0000-0000-0000D1130000}"/>
    <cellStyle name="tableau | cellule | normal | decimal 1 3 4" xfId="5173" xr:uid="{00000000-0005-0000-0000-0000D2130000}"/>
    <cellStyle name="tableau | cellule | normal | decimal 1 4" xfId="3607" xr:uid="{00000000-0005-0000-0000-0000D3130000}"/>
    <cellStyle name="tableau | cellule | normal | decimal 1 4 2" xfId="5200" xr:uid="{00000000-0005-0000-0000-0000D4130000}"/>
    <cellStyle name="tableau | cellule | normal | decimal 1 4 3" xfId="5172" xr:uid="{00000000-0005-0000-0000-0000D5130000}"/>
    <cellStyle name="tableau | cellule | normal | decimal 1 5" xfId="2906" xr:uid="{00000000-0005-0000-0000-0000D6130000}"/>
    <cellStyle name="tableau | cellule | normal | decimal 1 5 2" xfId="5148" xr:uid="{00000000-0005-0000-0000-0000D7130000}"/>
    <cellStyle name="tableau | cellule | normal | decimal 1 5 3" xfId="5096" xr:uid="{00000000-0005-0000-0000-0000D8130000}"/>
    <cellStyle name="tableau | cellule | normal | decimal 1 6" xfId="5151" xr:uid="{00000000-0005-0000-0000-0000D9130000}"/>
    <cellStyle name="tableau | cellule | normal | decimal 1 7" xfId="5153" xr:uid="{00000000-0005-0000-0000-0000DA130000}"/>
    <cellStyle name="tableau | cellule | normal | pourcentage | decimal 1" xfId="495" xr:uid="{00000000-0005-0000-0000-0000DB130000}"/>
    <cellStyle name="tableau | cellule | normal | pourcentage | decimal 1 2" xfId="1946" xr:uid="{00000000-0005-0000-0000-0000DC130000}"/>
    <cellStyle name="tableau | cellule | normal | pourcentage | decimal 1 2 2" xfId="5008" xr:uid="{00000000-0005-0000-0000-0000DD130000}"/>
    <cellStyle name="tableau | cellule | normal | pourcentage | decimal 1 2 2 2" xfId="2117" xr:uid="{00000000-0005-0000-0000-0000DE130000}"/>
    <cellStyle name="tableau | cellule | normal | pourcentage | decimal 1 2 2 3" xfId="5218" xr:uid="{00000000-0005-0000-0000-0000DF130000}"/>
    <cellStyle name="tableau | cellule | normal | pourcentage | decimal 1 2 3" xfId="3378" xr:uid="{00000000-0005-0000-0000-0000E0130000}"/>
    <cellStyle name="tableau | cellule | normal | pourcentage | decimal 1 2 3 2" xfId="5139" xr:uid="{00000000-0005-0000-0000-0000E1130000}"/>
    <cellStyle name="tableau | cellule | normal | pourcentage | decimal 1 2 3 3" xfId="5181" xr:uid="{00000000-0005-0000-0000-0000E2130000}"/>
    <cellStyle name="tableau | cellule | normal | pourcentage | decimal 1 2 4" xfId="2159" xr:uid="{00000000-0005-0000-0000-0000E3130000}"/>
    <cellStyle name="tableau | cellule | normal | pourcentage | decimal 1 2 5" xfId="2566" xr:uid="{00000000-0005-0000-0000-0000E4130000}"/>
    <cellStyle name="tableau | cellule | normal | pourcentage | decimal 1 3" xfId="1445" xr:uid="{00000000-0005-0000-0000-0000E5130000}"/>
    <cellStyle name="tableau | cellule | normal | pourcentage | decimal 1 3 2" xfId="4521" xr:uid="{00000000-0005-0000-0000-0000E6130000}"/>
    <cellStyle name="tableau | cellule | normal | pourcentage | decimal 1 3 3" xfId="5144" xr:uid="{00000000-0005-0000-0000-0000E7130000}"/>
    <cellStyle name="tableau | cellule | normal | pourcentage | decimal 1 3 4" xfId="1973" xr:uid="{00000000-0005-0000-0000-0000E8130000}"/>
    <cellStyle name="tableau | cellule | normal | pourcentage | decimal 1 4" xfId="3608" xr:uid="{00000000-0005-0000-0000-0000E9130000}"/>
    <cellStyle name="tableau | cellule | normal | pourcentage | decimal 1 4 2" xfId="5062" xr:uid="{00000000-0005-0000-0000-0000EA130000}"/>
    <cellStyle name="tableau | cellule | normal | pourcentage | decimal 1 4 3" xfId="1997" xr:uid="{00000000-0005-0000-0000-0000EB130000}"/>
    <cellStyle name="tableau | cellule | normal | pourcentage | decimal 1 5" xfId="2907" xr:uid="{00000000-0005-0000-0000-0000EC130000}"/>
    <cellStyle name="tableau | cellule | normal | pourcentage | decimal 1 5 2" xfId="5202" xr:uid="{00000000-0005-0000-0000-0000ED130000}"/>
    <cellStyle name="tableau | cellule | normal | pourcentage | decimal 1 5 3" xfId="5094" xr:uid="{00000000-0005-0000-0000-0000EE130000}"/>
    <cellStyle name="tableau | cellule | normal | pourcentage | decimal 1 6" xfId="5206" xr:uid="{00000000-0005-0000-0000-0000EF130000}"/>
    <cellStyle name="tableau | cellule | normal | pourcentage | decimal 1 7" xfId="5177" xr:uid="{00000000-0005-0000-0000-0000F0130000}"/>
    <cellStyle name="tableau | cellule | total | decimal 1" xfId="496" xr:uid="{00000000-0005-0000-0000-0000F1130000}"/>
    <cellStyle name="tableau | cellule | total | decimal 1 2" xfId="1947" xr:uid="{00000000-0005-0000-0000-0000F2130000}"/>
    <cellStyle name="tableau | cellule | total | decimal 1 2 2" xfId="5009" xr:uid="{00000000-0005-0000-0000-0000F3130000}"/>
    <cellStyle name="tableau | cellule | total | decimal 1 2 2 2" xfId="5078" xr:uid="{00000000-0005-0000-0000-0000F4130000}"/>
    <cellStyle name="tableau | cellule | total | decimal 1 2 2 3" xfId="5219" xr:uid="{00000000-0005-0000-0000-0000F5130000}"/>
    <cellStyle name="tableau | cellule | total | decimal 1 2 3" xfId="3379" xr:uid="{00000000-0005-0000-0000-0000F6130000}"/>
    <cellStyle name="tableau | cellule | total | decimal 1 2 3 2" xfId="5191" xr:uid="{00000000-0005-0000-0000-0000F7130000}"/>
    <cellStyle name="tableau | cellule | total | decimal 1 2 3 3" xfId="5147" xr:uid="{00000000-0005-0000-0000-0000F8130000}"/>
    <cellStyle name="tableau | cellule | total | decimal 1 2 4" xfId="5040" xr:uid="{00000000-0005-0000-0000-0000F9130000}"/>
    <cellStyle name="tableau | cellule | total | decimal 1 2 5" xfId="5081" xr:uid="{00000000-0005-0000-0000-0000FA130000}"/>
    <cellStyle name="tableau | cellule | total | decimal 1 3" xfId="1446" xr:uid="{00000000-0005-0000-0000-0000FB130000}"/>
    <cellStyle name="tableau | cellule | total | decimal 1 3 2" xfId="4522" xr:uid="{00000000-0005-0000-0000-0000FC130000}"/>
    <cellStyle name="tableau | cellule | total | decimal 1 3 3" xfId="5198" xr:uid="{00000000-0005-0000-0000-0000FD130000}"/>
    <cellStyle name="tableau | cellule | total | decimal 1 3 4" xfId="5082" xr:uid="{00000000-0005-0000-0000-0000FE130000}"/>
    <cellStyle name="tableau | cellule | total | decimal 1 4" xfId="3609" xr:uid="{00000000-0005-0000-0000-0000FF130000}"/>
    <cellStyle name="tableau | cellule | total | decimal 1 4 2" xfId="5100" xr:uid="{00000000-0005-0000-0000-000000140000}"/>
    <cellStyle name="tableau | cellule | total | decimal 1 4 3" xfId="2678" xr:uid="{00000000-0005-0000-0000-000001140000}"/>
    <cellStyle name="tableau | cellule | total | decimal 1 5" xfId="2908" xr:uid="{00000000-0005-0000-0000-000002140000}"/>
    <cellStyle name="tableau | cellule | total | decimal 1 5 2" xfId="5064" xr:uid="{00000000-0005-0000-0000-000003140000}"/>
    <cellStyle name="tableau | cellule | total | decimal 1 5 3" xfId="5157" xr:uid="{00000000-0005-0000-0000-000004140000}"/>
    <cellStyle name="tableau | cellule | total | decimal 1 6" xfId="5069" xr:uid="{00000000-0005-0000-0000-000005140000}"/>
    <cellStyle name="tableau | cellule | total | decimal 1 7" xfId="5140" xr:uid="{00000000-0005-0000-0000-000006140000}"/>
    <cellStyle name="tableau | coin superieur gauche" xfId="497" xr:uid="{00000000-0005-0000-0000-000007140000}"/>
    <cellStyle name="tableau | coin superieur gauche 2" xfId="1957" xr:uid="{00000000-0005-0000-0000-000008140000}"/>
    <cellStyle name="tableau | coin superieur gauche 2 2" xfId="5018" xr:uid="{00000000-0005-0000-0000-000009140000}"/>
    <cellStyle name="tableau | coin superieur gauche 2 2 2" xfId="5183" xr:uid="{00000000-0005-0000-0000-00000A140000}"/>
    <cellStyle name="tableau | coin superieur gauche 2 2 3" xfId="5228" xr:uid="{00000000-0005-0000-0000-00000B140000}"/>
    <cellStyle name="tableau | coin superieur gauche 2 3" xfId="5101" xr:uid="{00000000-0005-0000-0000-00000C140000}"/>
    <cellStyle name="tableau | coin superieur gauche 2 4" xfId="2006" xr:uid="{00000000-0005-0000-0000-00000D140000}"/>
    <cellStyle name="tableau | coin superieur gauche 3" xfId="5103" xr:uid="{00000000-0005-0000-0000-00000E140000}"/>
    <cellStyle name="tableau | coin superieur gauche 4" xfId="5068" xr:uid="{00000000-0005-0000-0000-00000F140000}"/>
    <cellStyle name="tableau | entete-colonne | series" xfId="498" xr:uid="{00000000-0005-0000-0000-000010140000}"/>
    <cellStyle name="tableau | entete-colonne | series 2" xfId="1948" xr:uid="{00000000-0005-0000-0000-000011140000}"/>
    <cellStyle name="tableau | entete-colonne | series 2 2" xfId="5010" xr:uid="{00000000-0005-0000-0000-000012140000}"/>
    <cellStyle name="tableau | entete-colonne | series 2 2 2" xfId="5119" xr:uid="{00000000-0005-0000-0000-000013140000}"/>
    <cellStyle name="tableau | entete-colonne | series 2 2 3" xfId="5220" xr:uid="{00000000-0005-0000-0000-000014140000}"/>
    <cellStyle name="tableau | entete-colonne | series 2 3" xfId="5039" xr:uid="{00000000-0005-0000-0000-000015140000}"/>
    <cellStyle name="tableau | entete-colonne | series 2 4" xfId="5197" xr:uid="{00000000-0005-0000-0000-000016140000}"/>
    <cellStyle name="tableau | entete-colonne | series 3" xfId="5137" xr:uid="{00000000-0005-0000-0000-000017140000}"/>
    <cellStyle name="tableau | entete-colonne | series 4" xfId="5204" xr:uid="{00000000-0005-0000-0000-000018140000}"/>
    <cellStyle name="tableau | entete-ligne | normal" xfId="499" xr:uid="{00000000-0005-0000-0000-000019140000}"/>
    <cellStyle name="tableau | entete-ligne | normal 2" xfId="1949" xr:uid="{00000000-0005-0000-0000-00001A140000}"/>
    <cellStyle name="tableau | entete-ligne | normal 2 2" xfId="5011" xr:uid="{00000000-0005-0000-0000-00001B140000}"/>
    <cellStyle name="tableau | entete-ligne | normal 2 2 2" xfId="5169" xr:uid="{00000000-0005-0000-0000-00001C140000}"/>
    <cellStyle name="tableau | entete-ligne | normal 2 2 3" xfId="5221" xr:uid="{00000000-0005-0000-0000-00001D140000}"/>
    <cellStyle name="tableau | entete-ligne | normal 2 3" xfId="5038" xr:uid="{00000000-0005-0000-0000-00001E140000}"/>
    <cellStyle name="tableau | entete-ligne | normal 2 4" xfId="5053" xr:uid="{00000000-0005-0000-0000-00001F140000}"/>
    <cellStyle name="tableau | entete-ligne | normal 3" xfId="5186" xr:uid="{00000000-0005-0000-0000-000020140000}"/>
    <cellStyle name="tableau | entete-ligne | normal 4" xfId="5041" xr:uid="{00000000-0005-0000-0000-000021140000}"/>
    <cellStyle name="tableau | entete-ligne | total" xfId="500" xr:uid="{00000000-0005-0000-0000-000022140000}"/>
    <cellStyle name="tableau | entete-ligne | total 2" xfId="1950" xr:uid="{00000000-0005-0000-0000-000023140000}"/>
    <cellStyle name="tableau | entete-ligne | total 2 2" xfId="5012" xr:uid="{00000000-0005-0000-0000-000024140000}"/>
    <cellStyle name="tableau | entete-ligne | total 2 2 2" xfId="5110" xr:uid="{00000000-0005-0000-0000-000025140000}"/>
    <cellStyle name="tableau | entete-ligne | total 2 2 3" xfId="5222" xr:uid="{00000000-0005-0000-0000-000026140000}"/>
    <cellStyle name="tableau | entete-ligne | total 2 3" xfId="5084" xr:uid="{00000000-0005-0000-0000-000027140000}"/>
    <cellStyle name="tableau | entete-ligne | total 2 4" xfId="5047" xr:uid="{00000000-0005-0000-0000-000028140000}"/>
    <cellStyle name="tableau | entete-ligne | total 3" xfId="5165" xr:uid="{00000000-0005-0000-0000-000029140000}"/>
    <cellStyle name="tableau | entete-ligne | total 4" xfId="5209" xr:uid="{00000000-0005-0000-0000-00002A140000}"/>
    <cellStyle name="tableau | ligne-titre | niveau1" xfId="501" xr:uid="{00000000-0005-0000-0000-00002B140000}"/>
    <cellStyle name="tableau | ligne-titre | niveau1 2" xfId="1956" xr:uid="{00000000-0005-0000-0000-00002C140000}"/>
    <cellStyle name="tableau | ligne-titre | niveau1 2 2" xfId="5017" xr:uid="{00000000-0005-0000-0000-00002D140000}"/>
    <cellStyle name="tableau | ligne-titre | niveau1 2 2 2" xfId="5132" xr:uid="{00000000-0005-0000-0000-00002E140000}"/>
    <cellStyle name="tableau | ligne-titre | niveau1 2 2 3" xfId="5227" xr:uid="{00000000-0005-0000-0000-00002F140000}"/>
    <cellStyle name="tableau | ligne-titre | niveau1 2 3" xfId="5066" xr:uid="{00000000-0005-0000-0000-000030140000}"/>
    <cellStyle name="tableau | ligne-titre | niveau1 2 4" xfId="5146" xr:uid="{00000000-0005-0000-0000-000031140000}"/>
    <cellStyle name="tableau | ligne-titre | niveau1 3" xfId="5055" xr:uid="{00000000-0005-0000-0000-000032140000}"/>
    <cellStyle name="tableau | ligne-titre | niveau1 4" xfId="5187" xr:uid="{00000000-0005-0000-0000-000033140000}"/>
    <cellStyle name="tableau | ligne-titre | niveau2" xfId="502" xr:uid="{00000000-0005-0000-0000-000034140000}"/>
    <cellStyle name="tableau | ligne-titre | niveau2 2" xfId="1951" xr:uid="{00000000-0005-0000-0000-000035140000}"/>
    <cellStyle name="tableau | ligne-titre | niveau2 2 2" xfId="5013" xr:uid="{00000000-0005-0000-0000-000036140000}"/>
    <cellStyle name="tableau | ligne-titre | niveau2 2 2 2" xfId="5142" xr:uid="{00000000-0005-0000-0000-000037140000}"/>
    <cellStyle name="tableau | ligne-titre | niveau2 2 2 3" xfId="5223" xr:uid="{00000000-0005-0000-0000-000038140000}"/>
    <cellStyle name="tableau | ligne-titre | niveau2 2 3" xfId="5125" xr:uid="{00000000-0005-0000-0000-000039140000}"/>
    <cellStyle name="tableau | ligne-titre | niveau2 2 4" xfId="2019" xr:uid="{00000000-0005-0000-0000-00003A140000}"/>
    <cellStyle name="tableau | ligne-titre | niveau2 3" xfId="5042" xr:uid="{00000000-0005-0000-0000-00003B140000}"/>
    <cellStyle name="tableau | ligne-titre | niveau2 4" xfId="5070" xr:uid="{00000000-0005-0000-0000-00003C140000}"/>
    <cellStyle name="Title 2" xfId="151" xr:uid="{00000000-0005-0000-0000-00003D140000}"/>
    <cellStyle name="Title 2 2" xfId="5302" xr:uid="{BC8D850D-0EA7-4023-8A38-0B4E261F3D5D}"/>
    <cellStyle name="Title 3" xfId="150" xr:uid="{00000000-0005-0000-0000-00003E140000}"/>
    <cellStyle name="Title 3 2" xfId="5350" xr:uid="{F4918395-E43B-4421-8EFC-DFF2B9D465A9}"/>
    <cellStyle name="Titre colonne" xfId="503" xr:uid="{00000000-0005-0000-0000-00003F140000}"/>
    <cellStyle name="Titre colonnes" xfId="504" xr:uid="{00000000-0005-0000-0000-000040140000}"/>
    <cellStyle name="Titre colonnes 2" xfId="505" xr:uid="{00000000-0005-0000-0000-000041140000}"/>
    <cellStyle name="Titre colonnes 3" xfId="506" xr:uid="{00000000-0005-0000-0000-000042140000}"/>
    <cellStyle name="Titre general" xfId="507" xr:uid="{00000000-0005-0000-0000-000043140000}"/>
    <cellStyle name="Titre général" xfId="508" xr:uid="{00000000-0005-0000-0000-000044140000}"/>
    <cellStyle name="Titre ligne" xfId="509" xr:uid="{00000000-0005-0000-0000-000045140000}"/>
    <cellStyle name="Titre lignes" xfId="510" xr:uid="{00000000-0005-0000-0000-000046140000}"/>
    <cellStyle name="Titre lignes 2" xfId="511" xr:uid="{00000000-0005-0000-0000-000047140000}"/>
    <cellStyle name="Titre lignes 3" xfId="512" xr:uid="{00000000-0005-0000-0000-000048140000}"/>
    <cellStyle name="Titre page" xfId="513" xr:uid="{00000000-0005-0000-0000-000049140000}"/>
    <cellStyle name="Titre tableau" xfId="514" xr:uid="{00000000-0005-0000-0000-00004A140000}"/>
    <cellStyle name="Total" xfId="5241" builtinId="25" customBuiltin="1"/>
    <cellStyle name="Total 2" xfId="153" xr:uid="{00000000-0005-0000-0000-00004B140000}"/>
    <cellStyle name="Total 2 2" xfId="515" xr:uid="{00000000-0005-0000-0000-00004C140000}"/>
    <cellStyle name="Total 2 2 2" xfId="5344" xr:uid="{AD16EC77-1CFE-4D1E-812C-FC2F7A8AFF50}"/>
    <cellStyle name="Total 2 3" xfId="5317" xr:uid="{FA960146-0D65-418B-8FE8-F5387A6E1C3F}"/>
    <cellStyle name="Total 2 4" xfId="5303" xr:uid="{793A6A27-B4A0-46C0-88A1-45A16BDDA64F}"/>
    <cellStyle name="Total 3" xfId="152" xr:uid="{00000000-0005-0000-0000-00004D140000}"/>
    <cellStyle name="Total 3 2" xfId="1741" xr:uid="{00000000-0005-0000-0000-00004E140000}"/>
    <cellStyle name="Total 3 2 2" xfId="4803" xr:uid="{00000000-0005-0000-0000-00004F140000}"/>
    <cellStyle name="Total 3 2 2 2" xfId="5171" xr:uid="{00000000-0005-0000-0000-000050140000}"/>
    <cellStyle name="Total 3 2 2 3" xfId="5106" xr:uid="{00000000-0005-0000-0000-000051140000}"/>
    <cellStyle name="Total 3 2 3" xfId="3187" xr:uid="{00000000-0005-0000-0000-000052140000}"/>
    <cellStyle name="Total 3 2 3 2" xfId="2214" xr:uid="{00000000-0005-0000-0000-000053140000}"/>
    <cellStyle name="Total 3 2 3 3" xfId="5160" xr:uid="{00000000-0005-0000-0000-000054140000}"/>
    <cellStyle name="Total 3 2 4" xfId="5164" xr:uid="{00000000-0005-0000-0000-000055140000}"/>
    <cellStyle name="Total 3 2 5" xfId="5050" xr:uid="{00000000-0005-0000-0000-000056140000}"/>
    <cellStyle name="Total 3 3" xfId="1259" xr:uid="{00000000-0005-0000-0000-000057140000}"/>
    <cellStyle name="Total 3 3 2" xfId="4335" xr:uid="{00000000-0005-0000-0000-000058140000}"/>
    <cellStyle name="Total 3 3 3" xfId="5145" xr:uid="{00000000-0005-0000-0000-000059140000}"/>
    <cellStyle name="Total 3 3 4" xfId="5065" xr:uid="{00000000-0005-0000-0000-00005A140000}"/>
    <cellStyle name="Total 3 4" xfId="3422" xr:uid="{00000000-0005-0000-0000-00005B140000}"/>
    <cellStyle name="Total 3 4 2" xfId="5161" xr:uid="{00000000-0005-0000-0000-00005C140000}"/>
    <cellStyle name="Total 3 4 3" xfId="5073" xr:uid="{00000000-0005-0000-0000-00005D140000}"/>
    <cellStyle name="Total 3 5" xfId="2721" xr:uid="{00000000-0005-0000-0000-00005E140000}"/>
    <cellStyle name="Total 3 5 2" xfId="5184" xr:uid="{00000000-0005-0000-0000-00005F140000}"/>
    <cellStyle name="Total 3 5 3" xfId="5136" xr:uid="{00000000-0005-0000-0000-000060140000}"/>
    <cellStyle name="Total 3 6" xfId="5088" xr:uid="{00000000-0005-0000-0000-000061140000}"/>
    <cellStyle name="Total 3 7" xfId="5155" xr:uid="{00000000-0005-0000-0000-000062140000}"/>
    <cellStyle name="Total 3 8" xfId="5343" xr:uid="{34AC6715-AB33-4A51-9180-DAF5126D5EC3}"/>
    <cellStyle name="Total 4" xfId="516" xr:uid="{00000000-0005-0000-0000-000063140000}"/>
    <cellStyle name="Total intermediaire" xfId="154" xr:uid="{00000000-0005-0000-0000-000064140000}"/>
    <cellStyle name="Total intermediaire 0" xfId="517" xr:uid="{00000000-0005-0000-0000-000065140000}"/>
    <cellStyle name="Total intermediaire 1" xfId="518" xr:uid="{00000000-0005-0000-0000-000066140000}"/>
    <cellStyle name="Total intermediaire 2" xfId="155" xr:uid="{00000000-0005-0000-0000-000067140000}"/>
    <cellStyle name="Total intermediaire 2 2" xfId="519" xr:uid="{00000000-0005-0000-0000-000068140000}"/>
    <cellStyle name="Total intermediaire 3" xfId="520" xr:uid="{00000000-0005-0000-0000-000069140000}"/>
    <cellStyle name="Total intermediaire 4" xfId="521" xr:uid="{00000000-0005-0000-0000-00006A140000}"/>
    <cellStyle name="Total tableau" xfId="522" xr:uid="{00000000-0005-0000-0000-00006B140000}"/>
    <cellStyle name="Warning Text" xfId="13" builtinId="11" customBuiltin="1"/>
    <cellStyle name="Warning Text 2" xfId="5304" xr:uid="{593E7CCA-2C47-4D33-8B0D-7286B74A8FB2}"/>
    <cellStyle name="Warning Text 2 2" xfId="5346" xr:uid="{0FA0030B-1737-4CB2-AB67-6309622F0479}"/>
    <cellStyle name="Warning Text 2 3" xfId="5318" xr:uid="{6AE6B517-BA04-49B0-A974-A54028CAF76F}"/>
    <cellStyle name="Warning Text 3" xfId="5345" xr:uid="{819B2015-223B-43A7-8525-A9708FE38C52}"/>
  </cellStyles>
  <dxfs count="0"/>
  <tableStyles count="0" defaultTableStyle="TableStyleMedium9" defaultPivotStyle="PivotStyleLight16"/>
  <colors>
    <mruColors>
      <color rgb="FFDCDDDE"/>
      <color rgb="FFBABCBD"/>
      <color rgb="FF95D600"/>
      <color rgb="FFF2F2F2"/>
      <color rgb="FFD9D9D9"/>
      <color rgb="FF0093C9"/>
      <color rgb="FF009365"/>
      <color rgb="FF545759"/>
      <color rgb="FF555759"/>
      <color rgb="FFEDFF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38.xml"/><Relationship Id="rId1" Type="http://schemas.microsoft.com/office/2011/relationships/chartStyle" Target="style38.xml"/></Relationships>
</file>

<file path=xl/charts/_rels/chart11.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12.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41.xml"/><Relationship Id="rId1" Type="http://schemas.microsoft.com/office/2011/relationships/chartStyle" Target="style4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42.xml"/><Relationship Id="rId1" Type="http://schemas.microsoft.com/office/2011/relationships/chartStyle" Target="style42.xml"/></Relationships>
</file>

<file path=xl/charts/_rels/chart15.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16.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5.xml"/><Relationship Id="rId1" Type="http://schemas.microsoft.com/office/2011/relationships/chartStyle" Target="style45.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46.xml"/><Relationship Id="rId1" Type="http://schemas.microsoft.com/office/2011/relationships/chartStyle" Target="style46.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47.xml"/><Relationship Id="rId1" Type="http://schemas.microsoft.com/office/2011/relationships/chartStyle" Target="style4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48.xml"/><Relationship Id="rId1" Type="http://schemas.microsoft.com/office/2011/relationships/chartStyle" Target="style48.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49.xml"/><Relationship Id="rId1" Type="http://schemas.microsoft.com/office/2011/relationships/chartStyle" Target="style49.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50.xml"/><Relationship Id="rId1" Type="http://schemas.microsoft.com/office/2011/relationships/chartStyle" Target="style50.xml"/></Relationships>
</file>

<file path=xl/charts/_rels/chart23.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24.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25.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3.xml"/><Relationship Id="rId2" Type="http://schemas.microsoft.com/office/2011/relationships/chartColorStyle" Target="colors54.xml"/><Relationship Id="rId1" Type="http://schemas.microsoft.com/office/2011/relationships/chartStyle" Target="style54.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5.xml"/><Relationship Id="rId1" Type="http://schemas.microsoft.com/office/2011/relationships/chartStyle" Target="style55.xml"/></Relationships>
</file>

<file path=xl/charts/_rels/chart28.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29.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31.xml"/><Relationship Id="rId1" Type="http://schemas.microsoft.com/office/2011/relationships/chartStyle" Target="style31.xml"/></Relationships>
</file>

<file path=xl/charts/_rels/chart30.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59.xml"/><Relationship Id="rId1" Type="http://schemas.microsoft.com/office/2011/relationships/chartStyle" Target="style5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32.xml"/><Relationship Id="rId1" Type="http://schemas.microsoft.com/office/2011/relationships/chartStyle" Target="style32.xml"/></Relationships>
</file>

<file path=xl/charts/_rels/chart5.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6.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7.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8.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37.xml"/><Relationship Id="rId1" Type="http://schemas.microsoft.com/office/2011/relationships/chartStyle" Target="style37.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10.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Ex11.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Ex12.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Ex13.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Ex14.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Ex15.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Ex16.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Ex17.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Ex18.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Ex19.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Ex2.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20.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Ex21.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Ex22.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Ex23.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Ex2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Ex25.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Ex26.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Ex27.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Ex28.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Ex3.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Ex4.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Ex5.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Ex6.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Ex7.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8.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Ex9.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'Year-over-Year'!$O$9</c:f>
              <c:strCache>
                <c:ptCount val="1"/>
                <c:pt idx="0">
                  <c:v>Commercial EE Programs</c:v>
                </c:pt>
              </c:strCache>
            </c:strRef>
          </c:tx>
          <c:spPr>
            <a:solidFill>
              <a:schemeClr val="accent1"/>
            </a:solidFill>
            <a:ln>
              <a:noFill/>
            </a:ln>
            <a:effectLst/>
          </c:spPr>
          <c:invertIfNegative val="0"/>
          <c:dLbls>
            <c:dLbl>
              <c:idx val="0"/>
              <c:tx>
                <c:rich>
                  <a:bodyPr/>
                  <a:lstStyle/>
                  <a:p>
                    <a:fld id="{931B1A17-0291-43F6-A323-DD36FD0129F3}" type="CELLRANGE">
                      <a:rPr lang="en-US"/>
                      <a:pPr/>
                      <a:t>[CELLRANGE]</a:t>
                    </a:fld>
                    <a:endParaRPr lang="en-US" baseline="0"/>
                  </a:p>
                  <a:p>
                    <a:fld id="{6E52A15F-2AC9-4049-B1B8-34B488600C9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DCEB-4F7C-B076-801AE146928A}"/>
                </c:ext>
              </c:extLst>
            </c:dLbl>
            <c:dLbl>
              <c:idx val="1"/>
              <c:tx>
                <c:rich>
                  <a:bodyPr/>
                  <a:lstStyle/>
                  <a:p>
                    <a:fld id="{A82ECFCA-639A-43CB-8761-0F9D0A3BD60A}" type="CELLRANGE">
                      <a:rPr lang="en-US"/>
                      <a:pPr/>
                      <a:t>[CELLRANGE]</a:t>
                    </a:fld>
                    <a:endParaRPr lang="en-US" baseline="0"/>
                  </a:p>
                  <a:p>
                    <a:fld id="{6EF13B3E-FF65-4AFE-89DE-42B4683EB53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DCEB-4F7C-B076-801AE146928A}"/>
                </c:ext>
              </c:extLst>
            </c:dLbl>
            <c:dLbl>
              <c:idx val="2"/>
              <c:tx>
                <c:rich>
                  <a:bodyPr/>
                  <a:lstStyle/>
                  <a:p>
                    <a:fld id="{B60D91E1-EBFD-4187-892A-BF83F6A9C12E}" type="CELLRANGE">
                      <a:rPr lang="en-US"/>
                      <a:pPr/>
                      <a:t>[CELLRANGE]</a:t>
                    </a:fld>
                    <a:endParaRPr lang="en-US" baseline="0"/>
                  </a:p>
                  <a:p>
                    <a:fld id="{A973E56E-AAEC-4EA9-8A55-4C71FB1F4B8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DCEB-4F7C-B076-801AE146928A}"/>
                </c:ext>
              </c:extLst>
            </c:dLbl>
            <c:dLbl>
              <c:idx val="3"/>
              <c:tx>
                <c:rich>
                  <a:bodyPr/>
                  <a:lstStyle/>
                  <a:p>
                    <a:fld id="{CDCFCAB0-FF3C-4EAD-9CC3-D7B9DFA7DC29}" type="CELLRANGE">
                      <a:rPr lang="en-US"/>
                      <a:pPr/>
                      <a:t>[CELLRANGE]</a:t>
                    </a:fld>
                    <a:endParaRPr lang="en-US" baseline="0"/>
                  </a:p>
                  <a:p>
                    <a:fld id="{8BBE3B34-7FB0-449A-B15C-DB7B2D92A1E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DCEB-4F7C-B076-801AE146928A}"/>
                </c:ext>
              </c:extLst>
            </c:dLbl>
            <c:dLbl>
              <c:idx val="4"/>
              <c:tx>
                <c:rich>
                  <a:bodyPr/>
                  <a:lstStyle/>
                  <a:p>
                    <a:fld id="{A4CB3A1A-87D7-43F1-8EBA-3EA84FE51F01}" type="CELLRANGE">
                      <a:rPr lang="en-US"/>
                      <a:pPr/>
                      <a:t>[CELLRANGE]</a:t>
                    </a:fld>
                    <a:endParaRPr lang="en-US" baseline="0"/>
                  </a:p>
                  <a:p>
                    <a:fld id="{CC9A0ED6-AE9B-471E-8333-69BBB9FAF41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DCEB-4F7C-B076-801AE146928A}"/>
                </c:ext>
              </c:extLst>
            </c:dLbl>
            <c:dLbl>
              <c:idx val="5"/>
              <c:tx>
                <c:rich>
                  <a:bodyPr/>
                  <a:lstStyle/>
                  <a:p>
                    <a:fld id="{B438D1FE-D4B3-4886-80B6-C348E0AC9834}" type="CELLRANGE">
                      <a:rPr lang="en-US"/>
                      <a:pPr/>
                      <a:t>[CELLRANGE]</a:t>
                    </a:fld>
                    <a:endParaRPr lang="en-US" baseline="0"/>
                  </a:p>
                  <a:p>
                    <a:fld id="{730E05B4-BB90-4CB4-BB6B-58D9E2870F7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DCEB-4F7C-B076-801AE146928A}"/>
                </c:ext>
              </c:extLst>
            </c:dLbl>
            <c:dLbl>
              <c:idx val="6"/>
              <c:tx>
                <c:rich>
                  <a:bodyPr/>
                  <a:lstStyle/>
                  <a:p>
                    <a:fld id="{44E5A2F0-8EF3-43C6-8C16-4F5EB977290B}" type="CELLRANGE">
                      <a:rPr lang="en-US"/>
                      <a:pPr/>
                      <a:t>[CELLRANGE]</a:t>
                    </a:fld>
                    <a:endParaRPr lang="en-US" baseline="0"/>
                  </a:p>
                  <a:p>
                    <a:fld id="{43F16776-40C7-441A-8A7B-21E0F9CEF63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DCEB-4F7C-B076-801AE146928A}"/>
                </c:ext>
              </c:extLst>
            </c:dLbl>
            <c:dLbl>
              <c:idx val="7"/>
              <c:tx>
                <c:rich>
                  <a:bodyPr/>
                  <a:lstStyle/>
                  <a:p>
                    <a:fld id="{287E6684-EEC0-43DB-8B15-BDAD1664B792}" type="CELLRANGE">
                      <a:rPr lang="en-US"/>
                      <a:pPr/>
                      <a:t>[CELLRANGE]</a:t>
                    </a:fld>
                    <a:endParaRPr lang="en-US" baseline="0"/>
                  </a:p>
                  <a:p>
                    <a:fld id="{BDFBE9CD-CD07-458F-A944-70AD7F2A842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DCEB-4F7C-B076-801AE146928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'Year-over-Year'!$P$9:$W$9</c:f>
              <c:numCache>
                <c:formatCode>#,##0</c:formatCode>
                <c:ptCount val="8"/>
                <c:pt idx="0">
                  <c:v>47201159.979999997</c:v>
                </c:pt>
                <c:pt idx="1">
                  <c:v>85182216.198705941</c:v>
                </c:pt>
                <c:pt idx="2">
                  <c:v>51670827.978177801</c:v>
                </c:pt>
                <c:pt idx="3">
                  <c:v>32380955.978890352</c:v>
                </c:pt>
                <c:pt idx="4">
                  <c:v>45078265.017599992</c:v>
                </c:pt>
                <c:pt idx="5">
                  <c:v>79428490.91404976</c:v>
                </c:pt>
                <c:pt idx="6">
                  <c:v>44316300.848949067</c:v>
                </c:pt>
                <c:pt idx="7">
                  <c:v>27426313.302167904</c:v>
                </c:pt>
              </c:numCache>
            </c:numRef>
          </c:val>
          <c:extLst>
            <c:ext xmlns:c15="http://schemas.microsoft.com/office/drawing/2012/chart" uri="{02D57815-91ED-43cb-92C2-25804820EDAC}">
              <c15:datalabelsRange>
                <c15:f>'Year-over-Year'!$X$9:$AE$9</c15:f>
                <c15:dlblRangeCache>
                  <c:ptCount val="8"/>
                  <c:pt idx="0">
                    <c:v>56%</c:v>
                  </c:pt>
                  <c:pt idx="1">
                    <c:v>66%</c:v>
                  </c:pt>
                  <c:pt idx="2">
                    <c:v>62%</c:v>
                  </c:pt>
                  <c:pt idx="3">
                    <c:v>44%</c:v>
                  </c:pt>
                  <c:pt idx="4">
                    <c:v>57%</c:v>
                  </c:pt>
                  <c:pt idx="5">
                    <c:v>67%</c:v>
                  </c:pt>
                  <c:pt idx="6">
                    <c:v>60%</c:v>
                  </c:pt>
                  <c:pt idx="7">
                    <c:v>43%</c:v>
                  </c:pt>
                </c15:dlblRangeCache>
              </c15:datalabelsRange>
            </c:ext>
            <c:ext xmlns:c16="http://schemas.microsoft.com/office/drawing/2014/chart" uri="{C3380CC4-5D6E-409C-BE32-E72D297353CC}">
              <c16:uniqueId val="{00000008-DCEB-4F7C-B076-801AE146928A}"/>
            </c:ext>
          </c:extLst>
        </c:ser>
        <c:ser>
          <c:idx val="1"/>
          <c:order val="1"/>
          <c:tx>
            <c:strRef>
              <c:f>'Year-over-Year'!$O$10</c:f>
              <c:strCache>
                <c:ptCount val="1"/>
                <c:pt idx="0">
                  <c:v>Residential EE Programs</c:v>
                </c:pt>
              </c:strCache>
            </c:strRef>
          </c:tx>
          <c:spPr>
            <a:solidFill>
              <a:schemeClr val="accent2"/>
            </a:solidFill>
            <a:ln>
              <a:noFill/>
            </a:ln>
            <a:effectLst/>
          </c:spPr>
          <c:invertIfNegative val="0"/>
          <c:dLbls>
            <c:dLbl>
              <c:idx val="0"/>
              <c:tx>
                <c:rich>
                  <a:bodyPr/>
                  <a:lstStyle/>
                  <a:p>
                    <a:fld id="{F356EE2D-253A-4551-9B82-DA1E1C922274}" type="CELLRANGE">
                      <a:rPr lang="en-US"/>
                      <a:pPr/>
                      <a:t>[CELLRANGE]</a:t>
                    </a:fld>
                    <a:endParaRPr lang="en-US" baseline="0"/>
                  </a:p>
                  <a:p>
                    <a:fld id="{DD656B8C-0931-4316-8506-8A7DEB00BDB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DCEB-4F7C-B076-801AE146928A}"/>
                </c:ext>
              </c:extLst>
            </c:dLbl>
            <c:dLbl>
              <c:idx val="1"/>
              <c:tx>
                <c:rich>
                  <a:bodyPr/>
                  <a:lstStyle/>
                  <a:p>
                    <a:fld id="{CD53146C-B5A4-4F0D-B204-A02EB68E5311}" type="CELLRANGE">
                      <a:rPr lang="en-US"/>
                      <a:pPr/>
                      <a:t>[CELLRANGE]</a:t>
                    </a:fld>
                    <a:endParaRPr lang="en-US" baseline="0"/>
                  </a:p>
                  <a:p>
                    <a:fld id="{A2B44AAB-7DCB-4A7C-AACE-64B106FD4A2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DCEB-4F7C-B076-801AE146928A}"/>
                </c:ext>
              </c:extLst>
            </c:dLbl>
            <c:dLbl>
              <c:idx val="2"/>
              <c:tx>
                <c:rich>
                  <a:bodyPr/>
                  <a:lstStyle/>
                  <a:p>
                    <a:fld id="{A1C5ACB2-FA4C-4355-B610-AFCEDEF3D789}" type="CELLRANGE">
                      <a:rPr lang="en-US"/>
                      <a:pPr/>
                      <a:t>[CELLRANGE]</a:t>
                    </a:fld>
                    <a:endParaRPr lang="en-US" baseline="0"/>
                  </a:p>
                  <a:p>
                    <a:fld id="{A4EE8C0B-3C88-443A-BCB3-630EDBF8DBF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DCEB-4F7C-B076-801AE146928A}"/>
                </c:ext>
              </c:extLst>
            </c:dLbl>
            <c:dLbl>
              <c:idx val="3"/>
              <c:tx>
                <c:rich>
                  <a:bodyPr/>
                  <a:lstStyle/>
                  <a:p>
                    <a:fld id="{7BD19C30-B59B-46B6-90E2-CED34F21A205}" type="CELLRANGE">
                      <a:rPr lang="en-US"/>
                      <a:pPr/>
                      <a:t>[CELLRANGE]</a:t>
                    </a:fld>
                    <a:endParaRPr lang="en-US" baseline="0"/>
                  </a:p>
                  <a:p>
                    <a:fld id="{77206419-1105-4356-9492-3CF3B1622F9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DCEB-4F7C-B076-801AE146928A}"/>
                </c:ext>
              </c:extLst>
            </c:dLbl>
            <c:dLbl>
              <c:idx val="4"/>
              <c:tx>
                <c:rich>
                  <a:bodyPr/>
                  <a:lstStyle/>
                  <a:p>
                    <a:fld id="{58877763-DB3B-4C75-AF74-02529004DAA5}" type="CELLRANGE">
                      <a:rPr lang="en-US"/>
                      <a:pPr/>
                      <a:t>[CELLRANGE]</a:t>
                    </a:fld>
                    <a:endParaRPr lang="en-US" baseline="0"/>
                  </a:p>
                  <a:p>
                    <a:fld id="{EEC7A06C-3D5A-4795-8EC5-9F8E2C529C96}"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DCEB-4F7C-B076-801AE146928A}"/>
                </c:ext>
              </c:extLst>
            </c:dLbl>
            <c:dLbl>
              <c:idx val="5"/>
              <c:tx>
                <c:rich>
                  <a:bodyPr/>
                  <a:lstStyle/>
                  <a:p>
                    <a:fld id="{87CB0E86-5A08-4ACB-A7DD-DC5078095A99}" type="CELLRANGE">
                      <a:rPr lang="en-US"/>
                      <a:pPr/>
                      <a:t>[CELLRANGE]</a:t>
                    </a:fld>
                    <a:endParaRPr lang="en-US" baseline="0"/>
                  </a:p>
                  <a:p>
                    <a:fld id="{92D42A64-5871-48EE-AB0C-48E8811B18B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DCEB-4F7C-B076-801AE146928A}"/>
                </c:ext>
              </c:extLst>
            </c:dLbl>
            <c:dLbl>
              <c:idx val="6"/>
              <c:tx>
                <c:rich>
                  <a:bodyPr/>
                  <a:lstStyle/>
                  <a:p>
                    <a:fld id="{AF571F3A-4751-43C1-8C3D-BA7B2536EDAB}" type="CELLRANGE">
                      <a:rPr lang="en-US"/>
                      <a:pPr/>
                      <a:t>[CELLRANGE]</a:t>
                    </a:fld>
                    <a:endParaRPr lang="en-US" baseline="0"/>
                  </a:p>
                  <a:p>
                    <a:fld id="{D1B0ABEF-6F98-4FA0-9061-76BF9776A71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DCEB-4F7C-B076-801AE146928A}"/>
                </c:ext>
              </c:extLst>
            </c:dLbl>
            <c:dLbl>
              <c:idx val="7"/>
              <c:tx>
                <c:rich>
                  <a:bodyPr/>
                  <a:lstStyle/>
                  <a:p>
                    <a:fld id="{2CF6D110-F6AB-474D-8F57-BBD73D679A9D}" type="CELLRANGE">
                      <a:rPr lang="en-US"/>
                      <a:pPr/>
                      <a:t>[CELLRANGE]</a:t>
                    </a:fld>
                    <a:endParaRPr lang="en-US" baseline="0"/>
                  </a:p>
                  <a:p>
                    <a:fld id="{DC4C1478-7D6F-45D5-A97F-5F896DBB8C3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DCEB-4F7C-B076-801AE146928A}"/>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'Year-over-Year'!$P$10:$W$10</c:f>
              <c:numCache>
                <c:formatCode>#,##0</c:formatCode>
                <c:ptCount val="8"/>
                <c:pt idx="0">
                  <c:v>15961962.861311032</c:v>
                </c:pt>
                <c:pt idx="1">
                  <c:v>22030910.444826823</c:v>
                </c:pt>
                <c:pt idx="2">
                  <c:v>16684185.322634071</c:v>
                </c:pt>
                <c:pt idx="3">
                  <c:v>30966287.093012735</c:v>
                </c:pt>
                <c:pt idx="4">
                  <c:v>13558145.044875044</c:v>
                </c:pt>
                <c:pt idx="5">
                  <c:v>18837830.203114305</c:v>
                </c:pt>
                <c:pt idx="6">
                  <c:v>13760067.269269785</c:v>
                </c:pt>
                <c:pt idx="7">
                  <c:v>25198759.840013213</c:v>
                </c:pt>
              </c:numCache>
            </c:numRef>
          </c:val>
          <c:extLst>
            <c:ext xmlns:c15="http://schemas.microsoft.com/office/drawing/2012/chart" uri="{02D57815-91ED-43cb-92C2-25804820EDAC}">
              <c15:datalabelsRange>
                <c15:f>'Year-over-Year'!$X$10:$AE$10</c15:f>
                <c15:dlblRangeCache>
                  <c:ptCount val="8"/>
                  <c:pt idx="0">
                    <c:v>19%</c:v>
                  </c:pt>
                  <c:pt idx="1">
                    <c:v>17%</c:v>
                  </c:pt>
                  <c:pt idx="2">
                    <c:v>20%</c:v>
                  </c:pt>
                  <c:pt idx="3">
                    <c:v>42%</c:v>
                  </c:pt>
                  <c:pt idx="4">
                    <c:v>17%</c:v>
                  </c:pt>
                  <c:pt idx="5">
                    <c:v>16%</c:v>
                  </c:pt>
                  <c:pt idx="6">
                    <c:v>19%</c:v>
                  </c:pt>
                  <c:pt idx="7">
                    <c:v>40%</c:v>
                  </c:pt>
                </c15:dlblRangeCache>
              </c15:datalabelsRange>
            </c:ext>
            <c:ext xmlns:c16="http://schemas.microsoft.com/office/drawing/2014/chart" uri="{C3380CC4-5D6E-409C-BE32-E72D297353CC}">
              <c16:uniqueId val="{00000011-DCEB-4F7C-B076-801AE146928A}"/>
            </c:ext>
          </c:extLst>
        </c:ser>
        <c:ser>
          <c:idx val="2"/>
          <c:order val="2"/>
          <c:tx>
            <c:strRef>
              <c:f>'Year-over-Year'!$O$11</c:f>
              <c:strCache>
                <c:ptCount val="1"/>
                <c:pt idx="0">
                  <c:v>Educational Programs</c:v>
                </c:pt>
              </c:strCache>
            </c:strRef>
          </c:tx>
          <c:spPr>
            <a:solidFill>
              <a:schemeClr val="accent3"/>
            </a:solidFill>
            <a:ln>
              <a:noFill/>
            </a:ln>
            <a:effectLst/>
          </c:spPr>
          <c:invertIfNegative val="0"/>
          <c:dLbls>
            <c:dLbl>
              <c:idx val="0"/>
              <c:tx>
                <c:rich>
                  <a:bodyPr/>
                  <a:lstStyle/>
                  <a:p>
                    <a:fld id="{D953438E-0114-47FF-9EEA-FBD7D1954010}" type="CELLRANGE">
                      <a:rPr lang="en-US"/>
                      <a:pPr/>
                      <a:t>[CELLRANGE]</a:t>
                    </a:fld>
                    <a:endParaRPr lang="en-US" baseline="0"/>
                  </a:p>
                  <a:p>
                    <a:fld id="{E65CF5B2-FCCE-45E1-B9F3-1C9D29B7E92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DCEB-4F7C-B076-801AE146928A}"/>
                </c:ext>
              </c:extLst>
            </c:dLbl>
            <c:dLbl>
              <c:idx val="1"/>
              <c:tx>
                <c:rich>
                  <a:bodyPr/>
                  <a:lstStyle/>
                  <a:p>
                    <a:fld id="{F51A4A90-82AE-40D3-A7D3-CBF81F98EE21}" type="CELLRANGE">
                      <a:rPr lang="en-US"/>
                      <a:pPr/>
                      <a:t>[CELLRANGE]</a:t>
                    </a:fld>
                    <a:endParaRPr lang="en-US" baseline="0"/>
                  </a:p>
                  <a:p>
                    <a:fld id="{6DCF96F8-68D0-46A1-B49F-96062A55AFD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DCEB-4F7C-B076-801AE146928A}"/>
                </c:ext>
              </c:extLst>
            </c:dLbl>
            <c:dLbl>
              <c:idx val="2"/>
              <c:tx>
                <c:rich>
                  <a:bodyPr/>
                  <a:lstStyle/>
                  <a:p>
                    <a:fld id="{3069FA24-118D-4776-B9D3-16875C251BAE}" type="CELLRANGE">
                      <a:rPr lang="en-US"/>
                      <a:pPr/>
                      <a:t>[CELLRANGE]</a:t>
                    </a:fld>
                    <a:endParaRPr lang="en-US" baseline="0"/>
                  </a:p>
                  <a:p>
                    <a:fld id="{5E9372DC-90DB-4C27-9A69-8F079794D81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DCEB-4F7C-B076-801AE146928A}"/>
                </c:ext>
              </c:extLst>
            </c:dLbl>
            <c:dLbl>
              <c:idx val="3"/>
              <c:tx>
                <c:rich>
                  <a:bodyPr/>
                  <a:lstStyle/>
                  <a:p>
                    <a:fld id="{2941B81E-15E5-4F52-92CA-32762FA21CCB}" type="CELLRANGE">
                      <a:rPr lang="en-US"/>
                      <a:pPr/>
                      <a:t>[CELLRANGE]</a:t>
                    </a:fld>
                    <a:endParaRPr lang="en-US" baseline="0"/>
                  </a:p>
                  <a:p>
                    <a:fld id="{DA5FF0BA-073D-4454-A440-8E8937D3309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DCEB-4F7C-B076-801AE146928A}"/>
                </c:ext>
              </c:extLst>
            </c:dLbl>
            <c:dLbl>
              <c:idx val="4"/>
              <c:tx>
                <c:rich>
                  <a:bodyPr/>
                  <a:lstStyle/>
                  <a:p>
                    <a:fld id="{C8B9DE30-2AA4-4B67-8530-8AD2C8A00F87}" type="CELLRANGE">
                      <a:rPr lang="en-US"/>
                      <a:pPr/>
                      <a:t>[CELLRANGE]</a:t>
                    </a:fld>
                    <a:endParaRPr lang="en-US" baseline="0"/>
                  </a:p>
                  <a:p>
                    <a:fld id="{5986A0CE-1BC8-4398-8D95-6BE2E885EE4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DCEB-4F7C-B076-801AE146928A}"/>
                </c:ext>
              </c:extLst>
            </c:dLbl>
            <c:dLbl>
              <c:idx val="5"/>
              <c:tx>
                <c:rich>
                  <a:bodyPr/>
                  <a:lstStyle/>
                  <a:p>
                    <a:fld id="{6B7068E2-1E67-49AB-A8CC-342832155235}" type="CELLRANGE">
                      <a:rPr lang="en-US"/>
                      <a:pPr/>
                      <a:t>[CELLRANGE]</a:t>
                    </a:fld>
                    <a:endParaRPr lang="en-US" baseline="0"/>
                  </a:p>
                  <a:p>
                    <a:fld id="{5C1D8645-38F5-4357-B282-4AA94E4AC57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DCEB-4F7C-B076-801AE146928A}"/>
                </c:ext>
              </c:extLst>
            </c:dLbl>
            <c:dLbl>
              <c:idx val="6"/>
              <c:tx>
                <c:rich>
                  <a:bodyPr/>
                  <a:lstStyle/>
                  <a:p>
                    <a:fld id="{67B77415-1D09-41A4-AD20-98BE16ED2746}" type="CELLRANGE">
                      <a:rPr lang="en-US"/>
                      <a:pPr/>
                      <a:t>[CELLRANGE]</a:t>
                    </a:fld>
                    <a:endParaRPr lang="en-US" baseline="0"/>
                  </a:p>
                  <a:p>
                    <a:fld id="{40090237-1E61-4D28-89D5-31B90CAF07E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DCEB-4F7C-B076-801AE146928A}"/>
                </c:ext>
              </c:extLst>
            </c:dLbl>
            <c:dLbl>
              <c:idx val="7"/>
              <c:tx>
                <c:rich>
                  <a:bodyPr/>
                  <a:lstStyle/>
                  <a:p>
                    <a:fld id="{986D01C1-47BF-4C1C-869B-5C3AB118B150}" type="CELLRANGE">
                      <a:rPr lang="en-US"/>
                      <a:pPr/>
                      <a:t>[CELLRANGE]</a:t>
                    </a:fld>
                    <a:endParaRPr lang="en-US" baseline="0"/>
                  </a:p>
                  <a:p>
                    <a:fld id="{C9681286-F5E5-477D-AE2E-728701F8A73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DCEB-4F7C-B076-801AE146928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'Year-over-Year'!$P$11:$W$11</c:f>
              <c:numCache>
                <c:formatCode>#,##0</c:formatCode>
                <c:ptCount val="8"/>
                <c:pt idx="0">
                  <c:v>18540581</c:v>
                </c:pt>
                <c:pt idx="1">
                  <c:v>18003963</c:v>
                </c:pt>
                <c:pt idx="2">
                  <c:v>15455057</c:v>
                </c:pt>
                <c:pt idx="3">
                  <c:v>9845155</c:v>
                </c:pt>
                <c:pt idx="4">
                  <c:v>18540581.100000001</c:v>
                </c:pt>
                <c:pt idx="5">
                  <c:v>18003963</c:v>
                </c:pt>
                <c:pt idx="6">
                  <c:v>15455057</c:v>
                </c:pt>
                <c:pt idx="7">
                  <c:v>9845155</c:v>
                </c:pt>
              </c:numCache>
            </c:numRef>
          </c:val>
          <c:extLst>
            <c:ext xmlns:c15="http://schemas.microsoft.com/office/drawing/2012/chart" uri="{02D57815-91ED-43cb-92C2-25804820EDAC}">
              <c15:datalabelsRange>
                <c15:f>'Year-over-Year'!$X$11:$AE$11</c15:f>
                <c15:dlblRangeCache>
                  <c:ptCount val="8"/>
                  <c:pt idx="0">
                    <c:v>22%</c:v>
                  </c:pt>
                  <c:pt idx="1">
                    <c:v>14%</c:v>
                  </c:pt>
                  <c:pt idx="2">
                    <c:v>18%</c:v>
                  </c:pt>
                  <c:pt idx="3">
                    <c:v>13%</c:v>
                  </c:pt>
                  <c:pt idx="4">
                    <c:v>23%</c:v>
                  </c:pt>
                  <c:pt idx="5">
                    <c:v>15%</c:v>
                  </c:pt>
                  <c:pt idx="6">
                    <c:v>21%</c:v>
                  </c:pt>
                  <c:pt idx="7">
                    <c:v>16%</c:v>
                  </c:pt>
                </c15:dlblRangeCache>
              </c15:datalabelsRange>
            </c:ext>
            <c:ext xmlns:c16="http://schemas.microsoft.com/office/drawing/2014/chart" uri="{C3380CC4-5D6E-409C-BE32-E72D297353CC}">
              <c16:uniqueId val="{0000001A-DCEB-4F7C-B076-801AE146928A}"/>
            </c:ext>
          </c:extLst>
        </c:ser>
        <c:ser>
          <c:idx val="3"/>
          <c:order val="3"/>
          <c:tx>
            <c:strRef>
              <c:f>'Year-over-Year'!$O$12</c:f>
              <c:strCache>
                <c:ptCount val="1"/>
                <c:pt idx="0">
                  <c:v>DR Programs</c:v>
                </c:pt>
              </c:strCache>
            </c:strRef>
          </c:tx>
          <c:spPr>
            <a:solidFill>
              <a:schemeClr val="accent4"/>
            </a:solidFill>
            <a:ln>
              <a:noFill/>
            </a:ln>
            <a:effectLst/>
          </c:spPr>
          <c:invertIfNegative val="0"/>
          <c:dLbls>
            <c:dLbl>
              <c:idx val="0"/>
              <c:layout>
                <c:manualLayout>
                  <c:x val="0"/>
                  <c:y val="-3.6182722749886931E-2"/>
                </c:manualLayout>
              </c:layout>
              <c:tx>
                <c:rich>
                  <a:bodyPr/>
                  <a:lstStyle/>
                  <a:p>
                    <a:fld id="{AC5C9E61-9CCA-436B-A84E-A8E982CCBBD4}" type="CELLRANGE">
                      <a:rPr lang="en-US"/>
                      <a:pPr/>
                      <a:t>[CELLRANGE]</a:t>
                    </a:fld>
                    <a:endParaRPr lang="en-US" baseline="0"/>
                  </a:p>
                  <a:p>
                    <a:fld id="{E6CB72BD-1008-401F-9523-AB85CE82387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DCEB-4F7C-B076-801AE146928A}"/>
                </c:ext>
              </c:extLst>
            </c:dLbl>
            <c:dLbl>
              <c:idx val="1"/>
              <c:layout>
                <c:manualLayout>
                  <c:x val="0"/>
                  <c:y val="-3.9197949645710842E-2"/>
                </c:manualLayout>
              </c:layout>
              <c:tx>
                <c:rich>
                  <a:bodyPr/>
                  <a:lstStyle/>
                  <a:p>
                    <a:fld id="{D61A19E3-81EC-4231-900F-810585012850}" type="CELLRANGE">
                      <a:rPr lang="en-US"/>
                      <a:pPr/>
                      <a:t>[CELLRANGE]</a:t>
                    </a:fld>
                    <a:endParaRPr lang="en-US" baseline="0"/>
                  </a:p>
                  <a:p>
                    <a:fld id="{B6EFE98B-CEED-4476-A8AC-9E75F8E377F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DCEB-4F7C-B076-801AE146928A}"/>
                </c:ext>
              </c:extLst>
            </c:dLbl>
            <c:dLbl>
              <c:idx val="2"/>
              <c:delete val="1"/>
              <c:extLst>
                <c:ext xmlns:c15="http://schemas.microsoft.com/office/drawing/2012/chart" uri="{CE6537A1-D6FC-4f65-9D91-7224C49458BB}"/>
                <c:ext xmlns:c16="http://schemas.microsoft.com/office/drawing/2014/chart" uri="{C3380CC4-5D6E-409C-BE32-E72D297353CC}">
                  <c16:uniqueId val="{0000001D-DCEB-4F7C-B076-801AE146928A}"/>
                </c:ext>
              </c:extLst>
            </c:dLbl>
            <c:dLbl>
              <c:idx val="3"/>
              <c:layout>
                <c:manualLayout>
                  <c:x val="0"/>
                  <c:y val="-7.5380672395597773E-2"/>
                </c:manualLayout>
              </c:layout>
              <c:tx>
                <c:rich>
                  <a:bodyPr/>
                  <a:lstStyle/>
                  <a:p>
                    <a:fld id="{D4EAD619-7515-4439-ABEB-DC96CC99ADBC}" type="CELLRANGE">
                      <a:rPr lang="en-US"/>
                      <a:pPr/>
                      <a:t>[CELLRANGE]</a:t>
                    </a:fld>
                    <a:endParaRPr lang="en-US" baseline="0"/>
                  </a:p>
                  <a:p>
                    <a:fld id="{C63AB5DD-2F6B-49EF-A1F6-60D1C8C1079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DCEB-4F7C-B076-801AE146928A}"/>
                </c:ext>
              </c:extLst>
            </c:dLbl>
            <c:dLbl>
              <c:idx val="4"/>
              <c:layout>
                <c:manualLayout>
                  <c:x val="0"/>
                  <c:y val="-6.9350218603950006E-2"/>
                </c:manualLayout>
              </c:layout>
              <c:tx>
                <c:rich>
                  <a:bodyPr/>
                  <a:lstStyle/>
                  <a:p>
                    <a:fld id="{5E1915AD-C00B-4299-8C9D-79ED3DB44540}" type="CELLRANGE">
                      <a:rPr lang="en-US"/>
                      <a:pPr/>
                      <a:t>[CELLRANGE]</a:t>
                    </a:fld>
                    <a:endParaRPr lang="en-US" baseline="0"/>
                  </a:p>
                  <a:p>
                    <a:fld id="{7556DD5D-10D5-4E30-9994-0551EF8E4F0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DCEB-4F7C-B076-801AE146928A}"/>
                </c:ext>
              </c:extLst>
            </c:dLbl>
            <c:dLbl>
              <c:idx val="5"/>
              <c:layout>
                <c:manualLayout>
                  <c:x val="1.8091361374944792E-3"/>
                  <c:y val="-6.9350218603949923E-2"/>
                </c:manualLayout>
              </c:layout>
              <c:tx>
                <c:rich>
                  <a:bodyPr/>
                  <a:lstStyle/>
                  <a:p>
                    <a:fld id="{6467A0C3-74FA-47EF-841D-16AF945CB26A}" type="CELLRANGE">
                      <a:rPr lang="en-US"/>
                      <a:pPr/>
                      <a:t>[CELLRANGE]</a:t>
                    </a:fld>
                    <a:endParaRPr lang="en-US" baseline="0"/>
                  </a:p>
                  <a:p>
                    <a:fld id="{51BBC181-6B25-4485-ACDD-54824F27185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DCEB-4F7C-B076-801AE146928A}"/>
                </c:ext>
              </c:extLst>
            </c:dLbl>
            <c:dLbl>
              <c:idx val="6"/>
              <c:delete val="1"/>
              <c:extLst>
                <c:ext xmlns:c15="http://schemas.microsoft.com/office/drawing/2012/chart" uri="{CE6537A1-D6FC-4f65-9D91-7224C49458BB}"/>
                <c:ext xmlns:c16="http://schemas.microsoft.com/office/drawing/2014/chart" uri="{C3380CC4-5D6E-409C-BE32-E72D297353CC}">
                  <c16:uniqueId val="{00000021-DCEB-4F7C-B076-801AE146928A}"/>
                </c:ext>
              </c:extLst>
            </c:dLbl>
            <c:dLbl>
              <c:idx val="7"/>
              <c:layout>
                <c:manualLayout>
                  <c:x val="0"/>
                  <c:y val="-7.5380672395597717E-2"/>
                </c:manualLayout>
              </c:layout>
              <c:tx>
                <c:rich>
                  <a:bodyPr/>
                  <a:lstStyle/>
                  <a:p>
                    <a:fld id="{FD08550E-92EA-443E-8E4A-FD002E5B721B}" type="CELLRANGE">
                      <a:rPr lang="en-US"/>
                      <a:pPr/>
                      <a:t>[CELLRANGE]</a:t>
                    </a:fld>
                    <a:endParaRPr lang="en-US" baseline="0"/>
                  </a:p>
                  <a:p>
                    <a:fld id="{E9D7C7B3-1C90-482C-BE4E-0DEE7824E258}"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DCEB-4F7C-B076-801AE146928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'Year-over-Year'!$P$7:$W$8</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'Year-over-Year'!$P$12:$W$12</c:f>
              <c:numCache>
                <c:formatCode>#,##0</c:formatCode>
                <c:ptCount val="8"/>
                <c:pt idx="0">
                  <c:v>2175534</c:v>
                </c:pt>
                <c:pt idx="1">
                  <c:v>3014341</c:v>
                </c:pt>
                <c:pt idx="2">
                  <c:v>-25309</c:v>
                </c:pt>
                <c:pt idx="3">
                  <c:v>643165</c:v>
                </c:pt>
                <c:pt idx="4">
                  <c:v>2175534</c:v>
                </c:pt>
                <c:pt idx="5">
                  <c:v>3014341</c:v>
                </c:pt>
                <c:pt idx="6">
                  <c:v>-25309</c:v>
                </c:pt>
                <c:pt idx="7">
                  <c:v>643165</c:v>
                </c:pt>
              </c:numCache>
            </c:numRef>
          </c:val>
          <c:extLst>
            <c:ext xmlns:c15="http://schemas.microsoft.com/office/drawing/2012/chart" uri="{02D57815-91ED-43cb-92C2-25804820EDAC}">
              <c15:datalabelsRange>
                <c15:f>'Year-over-Year'!$X$12:$AE$12</c15:f>
                <c15:dlblRangeCache>
                  <c:ptCount val="8"/>
                  <c:pt idx="0">
                    <c:v>3%</c:v>
                  </c:pt>
                  <c:pt idx="1">
                    <c:v>2%</c:v>
                  </c:pt>
                  <c:pt idx="2">
                    <c:v>0%</c:v>
                  </c:pt>
                  <c:pt idx="3">
                    <c:v>1%</c:v>
                  </c:pt>
                  <c:pt idx="4">
                    <c:v>3%</c:v>
                  </c:pt>
                  <c:pt idx="5">
                    <c:v>3%</c:v>
                  </c:pt>
                  <c:pt idx="6">
                    <c:v>0%</c:v>
                  </c:pt>
                  <c:pt idx="7">
                    <c:v>1%</c:v>
                  </c:pt>
                </c15:dlblRangeCache>
              </c15:datalabelsRange>
            </c:ext>
            <c:ext xmlns:c16="http://schemas.microsoft.com/office/drawing/2014/chart" uri="{C3380CC4-5D6E-409C-BE32-E72D297353CC}">
              <c16:uniqueId val="{00000023-DCEB-4F7C-B076-801AE146928A}"/>
            </c:ext>
          </c:extLst>
        </c:ser>
        <c:dLbls>
          <c:showLegendKey val="0"/>
          <c:showVal val="0"/>
          <c:showCatName val="0"/>
          <c:showSerName val="0"/>
          <c:showPercent val="0"/>
          <c:showBubbleSize val="0"/>
        </c:dLbls>
        <c:gapWidth val="150"/>
        <c:overlap val="100"/>
        <c:axId val="2039175071"/>
        <c:axId val="146355727"/>
      </c:barChart>
      <c:catAx>
        <c:axId val="2039175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6355727"/>
        <c:crosses val="autoZero"/>
        <c:auto val="1"/>
        <c:lblAlgn val="ctr"/>
        <c:lblOffset val="100"/>
        <c:noMultiLvlLbl val="0"/>
      </c:catAx>
      <c:valAx>
        <c:axId val="14635572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03917507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42055441268039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4-Year Target</c:v>
                </c:pt>
              </c:strCache>
            </c:strRef>
          </c:cat>
          <c:val>
            <c:numRef>
              <c:f>('Business EER - Custom'!$B$13,'Business EER - Custom'!$C$13,'Business EER - Custom'!$F$13,'Business EER - Custom'!$E$13)</c:f>
              <c:numCache>
                <c:formatCode>#,##0</c:formatCode>
                <c:ptCount val="4"/>
                <c:pt idx="0">
                  <c:v>3256.6674999999991</c:v>
                </c:pt>
                <c:pt idx="1">
                  <c:v>2737.7141215371189</c:v>
                </c:pt>
                <c:pt idx="2" formatCode="#,##0.00">
                  <c:v>1889.0227438606119</c:v>
                </c:pt>
                <c:pt idx="3" formatCode="#,##0.00">
                  <c:v>15159.775</c:v>
                </c:pt>
              </c:numCache>
            </c:numRef>
          </c:val>
          <c:extLst>
            <c:ext xmlns:c16="http://schemas.microsoft.com/office/drawing/2014/chart" uri="{C3380CC4-5D6E-409C-BE32-E72D297353CC}">
              <c16:uniqueId val="{00000000-00CD-4DE8-A093-14A86D0AFAE1}"/>
            </c:ext>
          </c:extLst>
        </c:ser>
        <c:dLbls>
          <c:dLblPos val="outEnd"/>
          <c:showLegendKey val="0"/>
          <c:showVal val="1"/>
          <c:showCatName val="0"/>
          <c:showSerName val="0"/>
          <c:showPercent val="0"/>
          <c:showBubbleSize val="0"/>
        </c:dLbls>
        <c:gapWidth val="219"/>
        <c:overlap val="-27"/>
        <c:axId val="555453688"/>
        <c:axId val="555457216"/>
      </c:barChart>
      <c:catAx>
        <c:axId val="555453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7216"/>
        <c:crosses val="autoZero"/>
        <c:auto val="1"/>
        <c:lblAlgn val="ctr"/>
        <c:lblOffset val="100"/>
        <c:noMultiLvlLbl val="0"/>
      </c:catAx>
      <c:valAx>
        <c:axId val="5554572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36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Custom'!$D$34</c:f>
              <c:strCache>
                <c:ptCount val="1"/>
                <c:pt idx="0">
                  <c:v>% of Total Verified Energy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Custom'!$A$35:$A$41</c:f>
              <c:strCache>
                <c:ptCount val="7"/>
                <c:pt idx="0">
                  <c:v>Compressed Air</c:v>
                </c:pt>
                <c:pt idx="1">
                  <c:v>HVAC</c:v>
                </c:pt>
                <c:pt idx="2">
                  <c:v>Lighting</c:v>
                </c:pt>
                <c:pt idx="3">
                  <c:v>Miscellaneous</c:v>
                </c:pt>
                <c:pt idx="4">
                  <c:v>Motors &amp; Drives</c:v>
                </c:pt>
                <c:pt idx="5">
                  <c:v>Process</c:v>
                </c:pt>
                <c:pt idx="6">
                  <c:v>Refrigeration</c:v>
                </c:pt>
              </c:strCache>
            </c:strRef>
          </c:cat>
          <c:val>
            <c:numRef>
              <c:f>'Business EER - Custom'!$D$35:$D$41</c:f>
              <c:numCache>
                <c:formatCode>0%</c:formatCode>
                <c:ptCount val="7"/>
                <c:pt idx="0">
                  <c:v>1.3066965066042739E-2</c:v>
                </c:pt>
                <c:pt idx="1">
                  <c:v>0.40121390421567982</c:v>
                </c:pt>
                <c:pt idx="2">
                  <c:v>0.4577928453378261</c:v>
                </c:pt>
                <c:pt idx="3">
                  <c:v>2.7839333180577149E-3</c:v>
                </c:pt>
                <c:pt idx="4">
                  <c:v>0.11681193082035211</c:v>
                </c:pt>
                <c:pt idx="5">
                  <c:v>2.920061623619994E-3</c:v>
                </c:pt>
                <c:pt idx="6">
                  <c:v>5.4103596184213272E-3</c:v>
                </c:pt>
              </c:numCache>
            </c:numRef>
          </c:val>
          <c:extLst>
            <c:ext xmlns:c16="http://schemas.microsoft.com/office/drawing/2014/chart" uri="{C3380CC4-5D6E-409C-BE32-E72D297353CC}">
              <c16:uniqueId val="{00000000-D965-4984-9B58-6B966D20144D}"/>
            </c:ext>
          </c:extLst>
        </c:ser>
        <c:dLbls>
          <c:showLegendKey val="0"/>
          <c:showVal val="0"/>
          <c:showCatName val="0"/>
          <c:showSerName val="0"/>
          <c:showPercent val="0"/>
          <c:showBubbleSize val="0"/>
        </c:dLbls>
        <c:gapWidth val="219"/>
        <c:overlap val="-27"/>
        <c:axId val="1117305568"/>
        <c:axId val="1113001040"/>
      </c:barChart>
      <c:catAx>
        <c:axId val="11173055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01040"/>
        <c:crosses val="autoZero"/>
        <c:auto val="1"/>
        <c:lblAlgn val="ctr"/>
        <c:lblOffset val="100"/>
        <c:noMultiLvlLbl val="0"/>
      </c:catAx>
      <c:valAx>
        <c:axId val="1113001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556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Custom'!$G$34</c:f>
              <c:strCache>
                <c:ptCount val="1"/>
                <c:pt idx="0">
                  <c:v>% of Total Verified Demand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Custom'!$A$35:$A$41</c:f>
              <c:strCache>
                <c:ptCount val="7"/>
                <c:pt idx="0">
                  <c:v>Compressed Air</c:v>
                </c:pt>
                <c:pt idx="1">
                  <c:v>HVAC</c:v>
                </c:pt>
                <c:pt idx="2">
                  <c:v>Lighting</c:v>
                </c:pt>
                <c:pt idx="3">
                  <c:v>Miscellaneous</c:v>
                </c:pt>
                <c:pt idx="4">
                  <c:v>Motors &amp; Drives</c:v>
                </c:pt>
                <c:pt idx="5">
                  <c:v>Process</c:v>
                </c:pt>
                <c:pt idx="6">
                  <c:v>Refrigeration</c:v>
                </c:pt>
              </c:strCache>
            </c:strRef>
          </c:cat>
          <c:val>
            <c:numRef>
              <c:f>'Business EER - Custom'!$G$35:$G$41</c:f>
              <c:numCache>
                <c:formatCode>0%</c:formatCode>
                <c:ptCount val="7"/>
                <c:pt idx="0">
                  <c:v>7.8577257272963875E-3</c:v>
                </c:pt>
                <c:pt idx="1">
                  <c:v>0.51915683747266195</c:v>
                </c:pt>
                <c:pt idx="2">
                  <c:v>0.35369171092842605</c:v>
                </c:pt>
                <c:pt idx="3">
                  <c:v>2.6775837570154159E-3</c:v>
                </c:pt>
                <c:pt idx="4">
                  <c:v>0.11208255064417845</c:v>
                </c:pt>
                <c:pt idx="5">
                  <c:v>2.5120771463466875E-3</c:v>
                </c:pt>
                <c:pt idx="6">
                  <c:v>2.0215143240751477E-3</c:v>
                </c:pt>
              </c:numCache>
            </c:numRef>
          </c:val>
          <c:extLst>
            <c:ext xmlns:c16="http://schemas.microsoft.com/office/drawing/2014/chart" uri="{C3380CC4-5D6E-409C-BE32-E72D297353CC}">
              <c16:uniqueId val="{00000000-BFC7-4182-A44A-7CD5372E1885}"/>
            </c:ext>
          </c:extLst>
        </c:ser>
        <c:dLbls>
          <c:showLegendKey val="0"/>
          <c:showVal val="0"/>
          <c:showCatName val="0"/>
          <c:showSerName val="0"/>
          <c:showPercent val="0"/>
          <c:showBubbleSize val="0"/>
        </c:dLbls>
        <c:gapWidth val="219"/>
        <c:overlap val="-27"/>
        <c:axId val="1117308064"/>
        <c:axId val="720957472"/>
      </c:barChart>
      <c:catAx>
        <c:axId val="11173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720957472"/>
        <c:crosses val="autoZero"/>
        <c:auto val="1"/>
        <c:lblAlgn val="ctr"/>
        <c:lblOffset val="100"/>
        <c:noMultiLvlLbl val="0"/>
      </c:catAx>
      <c:valAx>
        <c:axId val="7209574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80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4"/>
              <c:pt idx="0">
                <c:v>Reported Savings</c:v>
              </c:pt>
              <c:pt idx="1">
                <c:v>Verified Savings</c:v>
              </c:pt>
              <c:pt idx="2">
                <c:v>Verified Savings</c:v>
              </c:pt>
              <c:pt idx="3">
                <c:v>MEEIA 3-Year Target</c:v>
              </c:pt>
            </c:strLit>
          </c:cat>
          <c:val>
            <c:numRef>
              <c:f>('Whole House Efficiency'!$B$12:$C$12,'Whole House Efficiency'!$F$12,'Whole House Efficiency'!$E$12)</c:f>
              <c:numCache>
                <c:formatCode>#,##0</c:formatCode>
                <c:ptCount val="4"/>
                <c:pt idx="0">
                  <c:v>4308852.3832999999</c:v>
                </c:pt>
                <c:pt idx="1">
                  <c:v>4513847.5877152216</c:v>
                </c:pt>
                <c:pt idx="2">
                  <c:v>3701355.0219264813</c:v>
                </c:pt>
                <c:pt idx="3">
                  <c:v>21835319.611624457</c:v>
                </c:pt>
              </c:numCache>
            </c:numRef>
          </c:val>
          <c:extLst>
            <c:ext xmlns:c16="http://schemas.microsoft.com/office/drawing/2014/chart" uri="{C3380CC4-5D6E-409C-BE32-E72D297353CC}">
              <c16:uniqueId val="{00000000-3560-4D9C-8893-5FE560EFAB71}"/>
            </c:ext>
          </c:extLst>
        </c:ser>
        <c:dLbls>
          <c:dLblPos val="outEnd"/>
          <c:showLegendKey val="0"/>
          <c:showVal val="1"/>
          <c:showCatName val="0"/>
          <c:showSerName val="0"/>
          <c:showPercent val="0"/>
          <c:showBubbleSize val="0"/>
        </c:dLbls>
        <c:gapWidth val="219"/>
        <c:overlap val="-27"/>
        <c:axId val="732192928"/>
        <c:axId val="732195280"/>
      </c:barChart>
      <c:catAx>
        <c:axId val="7321929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5280"/>
        <c:crosses val="autoZero"/>
        <c:auto val="1"/>
        <c:lblAlgn val="ctr"/>
        <c:lblOffset val="100"/>
        <c:noMultiLvlLbl val="0"/>
      </c:catAx>
      <c:valAx>
        <c:axId val="7321952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19292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Efficiency'!$B$11,'Whole House Efficiency'!$C$11,'Whole House Efficiency'!$F$11,'Whole House Efficiency'!$E$11)</c:f>
              <c:strCache>
                <c:ptCount val="4"/>
                <c:pt idx="0">
                  <c:v>Reported Savings*</c:v>
                </c:pt>
                <c:pt idx="1">
                  <c:v>Verified Savings</c:v>
                </c:pt>
                <c:pt idx="2">
                  <c:v>Verified Savings</c:v>
                </c:pt>
                <c:pt idx="3">
                  <c:v>MEEIA 4-Year Target</c:v>
                </c:pt>
              </c:strCache>
            </c:strRef>
          </c:cat>
          <c:val>
            <c:numRef>
              <c:f>('Whole House Efficiency'!$B$13,'Whole House Efficiency'!$C$13,'Whole House Efficiency'!$F$13,'Whole House Efficiency'!$E$13)</c:f>
              <c:numCache>
                <c:formatCode>#,##0</c:formatCode>
                <c:ptCount val="4"/>
                <c:pt idx="0">
                  <c:v>1477.2778799999974</c:v>
                </c:pt>
                <c:pt idx="1">
                  <c:v>2532.7086902208607</c:v>
                </c:pt>
                <c:pt idx="2">
                  <c:v>2076.8211259811055</c:v>
                </c:pt>
                <c:pt idx="3">
                  <c:v>5402.5537499999991</c:v>
                </c:pt>
              </c:numCache>
            </c:numRef>
          </c:val>
          <c:extLst>
            <c:ext xmlns:c16="http://schemas.microsoft.com/office/drawing/2014/chart" uri="{C3380CC4-5D6E-409C-BE32-E72D297353CC}">
              <c16:uniqueId val="{00000000-8D3B-4424-9F5F-7E8522FA8EFC}"/>
            </c:ext>
          </c:extLst>
        </c:ser>
        <c:dLbls>
          <c:dLblPos val="outEnd"/>
          <c:showLegendKey val="0"/>
          <c:showVal val="1"/>
          <c:showCatName val="0"/>
          <c:showSerName val="0"/>
          <c:showPercent val="0"/>
          <c:showBubbleSize val="0"/>
        </c:dLbls>
        <c:gapWidth val="219"/>
        <c:overlap val="-27"/>
        <c:axId val="555463488"/>
        <c:axId val="555463880"/>
      </c:barChart>
      <c:catAx>
        <c:axId val="5554634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880"/>
        <c:crosses val="autoZero"/>
        <c:auto val="1"/>
        <c:lblAlgn val="ctr"/>
        <c:lblOffset val="100"/>
        <c:noMultiLvlLbl val="0"/>
      </c:catAx>
      <c:valAx>
        <c:axId val="5554638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3752296587926511"/>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4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9190483711204"/>
          <c:y val="5.067116610423697E-2"/>
          <c:w val="0.7123000609178729"/>
          <c:h val="0.7968967515424207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Efficiency'!$A$34:$A$36</c:f>
              <c:strCache>
                <c:ptCount val="3"/>
                <c:pt idx="0">
                  <c:v>Tier 1: Energy Savings Kit</c:v>
                </c:pt>
                <c:pt idx="1">
                  <c:v>Tier 2: Building Shell Measures</c:v>
                </c:pt>
                <c:pt idx="2">
                  <c:v>Tier 3: HVAC Measures</c:v>
                </c:pt>
              </c:strCache>
            </c:strRef>
          </c:cat>
          <c:val>
            <c:numRef>
              <c:f>'Whole House Efficiency'!$C$34:$C$36</c:f>
              <c:numCache>
                <c:formatCode>_(* #,##0_);_(* \(#,##0\);_(* "-"_);_(@_)</c:formatCode>
                <c:ptCount val="3"/>
                <c:pt idx="0">
                  <c:v>471006.6505999993</c:v>
                </c:pt>
                <c:pt idx="1">
                  <c:v>476731.7055000001</c:v>
                </c:pt>
                <c:pt idx="2">
                  <c:v>3362011.3841600069</c:v>
                </c:pt>
              </c:numCache>
            </c:numRef>
          </c:val>
          <c:extLst>
            <c:ext xmlns:c16="http://schemas.microsoft.com/office/drawing/2014/chart" uri="{C3380CC4-5D6E-409C-BE32-E72D297353CC}">
              <c16:uniqueId val="{00000000-670D-431D-9D1C-1193693C2F0C}"/>
            </c:ext>
          </c:extLst>
        </c:ser>
        <c:dLbls>
          <c:showLegendKey val="0"/>
          <c:showVal val="0"/>
          <c:showCatName val="0"/>
          <c:showSerName val="0"/>
          <c:showPercent val="0"/>
          <c:showBubbleSize val="0"/>
        </c:dLbls>
        <c:gapWidth val="150"/>
        <c:axId val="555450552"/>
        <c:axId val="555451728"/>
      </c:barChart>
      <c:catAx>
        <c:axId val="555450552"/>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1728"/>
        <c:crosses val="autoZero"/>
        <c:auto val="1"/>
        <c:lblAlgn val="ctr"/>
        <c:lblOffset val="100"/>
        <c:noMultiLvlLbl val="0"/>
      </c:catAx>
      <c:valAx>
        <c:axId val="5554517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200" b="1">
                    <a:solidFill>
                      <a:sysClr val="windowText" lastClr="000000"/>
                    </a:solidFill>
                    <a:latin typeface="Arial" panose="020B0604020202020204" pitchFamily="34" charset="0"/>
                    <a:cs typeface="Arial" panose="020B0604020202020204" pitchFamily="34" charset="0"/>
                  </a:rPr>
                  <a:t>(</a:t>
                </a:r>
                <a:r>
                  <a:rPr lang="en-US" sz="1200" b="1" baseline="0">
                    <a:solidFill>
                      <a:sysClr val="windowText" lastClr="000000"/>
                    </a:solidFill>
                    <a:latin typeface="Arial" panose="020B0604020202020204" pitchFamily="34" charset="0"/>
                    <a:cs typeface="Arial" panose="020B0604020202020204" pitchFamily="34" charset="0"/>
                  </a:rPr>
                  <a:t>Total Reported Energy Savings [kWh])</a:t>
                </a:r>
                <a:endParaRPr lang="en-US" sz="1200" b="1">
                  <a:solidFill>
                    <a:sysClr val="windowText" lastClr="000000"/>
                  </a:solidFill>
                  <a:latin typeface="Arial" panose="020B0604020202020204" pitchFamily="34" charset="0"/>
                  <a:cs typeface="Arial" panose="020B0604020202020204" pitchFamily="34" charset="0"/>
                </a:endParaRPr>
              </a:p>
            </c:rich>
          </c:tx>
          <c:layout>
            <c:manualLayout>
              <c:xMode val="edge"/>
              <c:yMode val="edge"/>
              <c:x val="1.7798275933044089E-2"/>
              <c:y val="8.6392924296954027E-2"/>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5055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18606647736458"/>
          <c:y val="3.1202202251577646E-2"/>
          <c:w val="0.85029559804146315"/>
          <c:h val="0.8122443518089650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'Whole House Efficiency'!$A$34:$A$36</c:f>
              <c:strCache>
                <c:ptCount val="3"/>
                <c:pt idx="0">
                  <c:v>Tier 1: Energy Savings Kit</c:v>
                </c:pt>
                <c:pt idx="1">
                  <c:v>Tier 2: Building Shell Measures</c:v>
                </c:pt>
                <c:pt idx="2">
                  <c:v>Tier 3: HVAC Measures</c:v>
                </c:pt>
              </c:strCache>
            </c:strRef>
          </c:cat>
          <c:val>
            <c:numRef>
              <c:f>'Whole House Efficiency'!$F$34:$F$36</c:f>
              <c:numCache>
                <c:formatCode>_(* #,##0_);_(* \(#,##0\);_(* "-"_);_(@_)</c:formatCode>
                <c:ptCount val="3"/>
                <c:pt idx="0">
                  <c:v>50.627199999999952</c:v>
                </c:pt>
                <c:pt idx="1">
                  <c:v>74.783870000000022</c:v>
                </c:pt>
                <c:pt idx="2">
                  <c:v>1351.8668099999973</c:v>
                </c:pt>
              </c:numCache>
            </c:numRef>
          </c:val>
          <c:extLst>
            <c:ext xmlns:c16="http://schemas.microsoft.com/office/drawing/2014/chart" uri="{C3380CC4-5D6E-409C-BE32-E72D297353CC}">
              <c16:uniqueId val="{00000000-AE1E-4B3A-91C1-B19648798EC9}"/>
            </c:ext>
          </c:extLst>
        </c:ser>
        <c:dLbls>
          <c:showLegendKey val="0"/>
          <c:showVal val="0"/>
          <c:showCatName val="0"/>
          <c:showSerName val="0"/>
          <c:showPercent val="0"/>
          <c:showBubbleSize val="0"/>
        </c:dLbls>
        <c:gapWidth val="150"/>
        <c:axId val="555462704"/>
        <c:axId val="555463096"/>
      </c:barChart>
      <c:catAx>
        <c:axId val="55546270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3096"/>
        <c:crosses val="autoZero"/>
        <c:auto val="1"/>
        <c:lblAlgn val="ctr"/>
        <c:lblOffset val="100"/>
        <c:noMultiLvlLbl val="0"/>
      </c:catAx>
      <c:valAx>
        <c:axId val="5554630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546270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26668006589266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4-Year Target</c:v>
                </c:pt>
              </c:strCache>
            </c:strRef>
          </c:cat>
          <c:val>
            <c:numRef>
              <c:f>('Income-Eligible Multi-Family'!$B$12,'Income-Eligible Multi-Family'!$C$12,'Income-Eligible Multi-Family'!$F$12,'Income-Eligible Multi-Family'!$E$12)</c:f>
              <c:numCache>
                <c:formatCode>#,##0</c:formatCode>
                <c:ptCount val="4"/>
                <c:pt idx="0">
                  <c:v>1949094.87</c:v>
                </c:pt>
                <c:pt idx="1">
                  <c:v>1902467.95</c:v>
                </c:pt>
                <c:pt idx="2">
                  <c:v>1902467.95</c:v>
                </c:pt>
                <c:pt idx="3">
                  <c:v>13221414.610000139</c:v>
                </c:pt>
              </c:numCache>
            </c:numRef>
          </c:val>
          <c:extLst>
            <c:ext xmlns:c16="http://schemas.microsoft.com/office/drawing/2014/chart" uri="{C3380CC4-5D6E-409C-BE32-E72D297353CC}">
              <c16:uniqueId val="{00000000-38CB-4EFD-8470-07D895442C15}"/>
            </c:ext>
          </c:extLst>
        </c:ser>
        <c:dLbls>
          <c:dLblPos val="outEnd"/>
          <c:showLegendKey val="0"/>
          <c:showVal val="1"/>
          <c:showCatName val="0"/>
          <c:showSerName val="0"/>
          <c:showPercent val="0"/>
          <c:showBubbleSize val="0"/>
        </c:dLbls>
        <c:gapWidth val="219"/>
        <c:overlap val="-27"/>
        <c:axId val="770083560"/>
        <c:axId val="770080424"/>
      </c:barChart>
      <c:catAx>
        <c:axId val="770083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0424"/>
        <c:crosses val="autoZero"/>
        <c:auto val="1"/>
        <c:lblAlgn val="ctr"/>
        <c:lblOffset val="100"/>
        <c:noMultiLvlLbl val="0"/>
      </c:catAx>
      <c:valAx>
        <c:axId val="7700804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3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350096815976080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('Income-Eligible Multi-Family'!$B$11,'Income-Eligible Multi-Family'!$C$11,'Income-Eligible Multi-Family'!$F$11,'Income-Eligible Multi-Family'!$E$11)</c:f>
              <c:strCache>
                <c:ptCount val="4"/>
                <c:pt idx="0">
                  <c:v>Reported Savings</c:v>
                </c:pt>
                <c:pt idx="1">
                  <c:v>Verified Savings</c:v>
                </c:pt>
                <c:pt idx="2">
                  <c:v>Verified Savings</c:v>
                </c:pt>
                <c:pt idx="3">
                  <c:v>MEEIA 4-Year Target</c:v>
                </c:pt>
              </c:strCache>
            </c:strRef>
          </c:cat>
          <c:val>
            <c:numRef>
              <c:f>('Income-Eligible Multi-Family'!$B$13,'Income-Eligible Multi-Family'!$C$13,'Income-Eligible Multi-Family'!$F$13,'Income-Eligible Multi-Family'!$E$13)</c:f>
              <c:numCache>
                <c:formatCode>#,##0</c:formatCode>
                <c:ptCount val="4"/>
                <c:pt idx="0">
                  <c:v>240.14</c:v>
                </c:pt>
                <c:pt idx="1">
                  <c:v>230.51</c:v>
                </c:pt>
                <c:pt idx="2">
                  <c:v>230.51</c:v>
                </c:pt>
                <c:pt idx="3">
                  <c:v>1928.6890341296523</c:v>
                </c:pt>
              </c:numCache>
            </c:numRef>
          </c:val>
          <c:extLst>
            <c:ext xmlns:c16="http://schemas.microsoft.com/office/drawing/2014/chart" uri="{C3380CC4-5D6E-409C-BE32-E72D297353CC}">
              <c16:uniqueId val="{00000000-2F48-4A48-ADA5-B52228AB1B1A}"/>
            </c:ext>
          </c:extLst>
        </c:ser>
        <c:dLbls>
          <c:dLblPos val="outEnd"/>
          <c:showLegendKey val="0"/>
          <c:showVal val="1"/>
          <c:showCatName val="0"/>
          <c:showSerName val="0"/>
          <c:showPercent val="0"/>
          <c:showBubbleSize val="0"/>
        </c:dLbls>
        <c:gapWidth val="219"/>
        <c:overlap val="-27"/>
        <c:axId val="770081208"/>
        <c:axId val="770082384"/>
      </c:barChart>
      <c:catAx>
        <c:axId val="770081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2384"/>
        <c:crosses val="autoZero"/>
        <c:auto val="1"/>
        <c:lblAlgn val="ctr"/>
        <c:lblOffset val="100"/>
        <c:noMultiLvlLbl val="0"/>
      </c:catAx>
      <c:valAx>
        <c:axId val="770082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700812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58638691184622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4-Year Target</c:v>
                </c:pt>
              </c:strCache>
            </c:strRef>
          </c:cat>
          <c:val>
            <c:numRef>
              <c:f>('Home Lighting Rebate'!$B$12,'Home Lighting Rebate'!$C$12,'Home Lighting Rebate'!$F$12,'Home Lighting Rebate'!$E$12)</c:f>
              <c:numCache>
                <c:formatCode>#,##0</c:formatCode>
                <c:ptCount val="4"/>
                <c:pt idx="0">
                  <c:v>20344502.911867101</c:v>
                </c:pt>
                <c:pt idx="1">
                  <c:v>24549971.555297513</c:v>
                </c:pt>
                <c:pt idx="2">
                  <c:v>19594936.868086733</c:v>
                </c:pt>
                <c:pt idx="3">
                  <c:v>30866087.812500045</c:v>
                </c:pt>
              </c:numCache>
            </c:numRef>
          </c:val>
          <c:extLst>
            <c:ext xmlns:c16="http://schemas.microsoft.com/office/drawing/2014/chart" uri="{C3380CC4-5D6E-409C-BE32-E72D297353CC}">
              <c16:uniqueId val="{00000000-82F5-4349-A858-0218BF745DEE}"/>
            </c:ext>
          </c:extLst>
        </c:ser>
        <c:dLbls>
          <c:dLblPos val="outEnd"/>
          <c:showLegendKey val="0"/>
          <c:showVal val="1"/>
          <c:showCatName val="0"/>
          <c:showSerName val="0"/>
          <c:showPercent val="0"/>
          <c:showBubbleSize val="0"/>
        </c:dLbls>
        <c:gapWidth val="219"/>
        <c:overlap val="-27"/>
        <c:axId val="547634168"/>
        <c:axId val="547630248"/>
      </c:barChart>
      <c:catAx>
        <c:axId val="547634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248"/>
        <c:crosses val="autoZero"/>
        <c:auto val="1"/>
        <c:lblAlgn val="ctr"/>
        <c:lblOffset val="100"/>
        <c:noMultiLvlLbl val="0"/>
      </c:catAx>
      <c:valAx>
        <c:axId val="5476302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41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'Year-over-Year'!$O$35</c:f>
              <c:strCache>
                <c:ptCount val="1"/>
                <c:pt idx="0">
                  <c:v>Commercial EE Programs</c:v>
                </c:pt>
              </c:strCache>
            </c:strRef>
          </c:tx>
          <c:spPr>
            <a:solidFill>
              <a:schemeClr val="accent1"/>
            </a:solidFill>
            <a:ln>
              <a:noFill/>
            </a:ln>
            <a:effectLst/>
          </c:spPr>
          <c:invertIfNegative val="0"/>
          <c:dLbls>
            <c:dLbl>
              <c:idx val="0"/>
              <c:layout>
                <c:manualLayout>
                  <c:x val="5.3447860454790788E-2"/>
                  <c:y val="-6.3628402115469013E-3"/>
                </c:manualLayout>
              </c:layout>
              <c:tx>
                <c:rich>
                  <a:bodyPr/>
                  <a:lstStyle/>
                  <a:p>
                    <a:fld id="{26B10015-495A-428C-891A-EC67F6AAF914}" type="CELLRANGE">
                      <a:rPr lang="en-US"/>
                      <a:pPr/>
                      <a:t>[CELLRANGE]</a:t>
                    </a:fld>
                    <a:endParaRPr lang="en-US" baseline="0"/>
                  </a:p>
                  <a:p>
                    <a:fld id="{DE567BF3-15A5-428F-8512-286E77AB0CB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1AA-4952-828F-D2AF4C4E2168}"/>
                </c:ext>
              </c:extLst>
            </c:dLbl>
            <c:dLbl>
              <c:idx val="1"/>
              <c:layout>
                <c:manualLayout>
                  <c:x val="4.9630156136591483E-2"/>
                  <c:y val="0"/>
                </c:manualLayout>
              </c:layout>
              <c:tx>
                <c:rich>
                  <a:bodyPr/>
                  <a:lstStyle/>
                  <a:p>
                    <a:fld id="{3B813228-40F0-4CA8-87C9-C34559CEE941}" type="CELLRANGE">
                      <a:rPr lang="en-US"/>
                      <a:pPr/>
                      <a:t>[CELLRANGE]</a:t>
                    </a:fld>
                    <a:endParaRPr lang="en-US" baseline="0"/>
                  </a:p>
                  <a:p>
                    <a:fld id="{134A2DD0-A672-47CD-9FBB-2893361FC47A}"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1AA-4952-828F-D2AF4C4E2168}"/>
                </c:ext>
              </c:extLst>
            </c:dLbl>
            <c:dLbl>
              <c:idx val="2"/>
              <c:layout>
                <c:manualLayout>
                  <c:x val="5.7265564772990135E-2"/>
                  <c:y val="-1.2725680423093803E-2"/>
                </c:manualLayout>
              </c:layout>
              <c:tx>
                <c:rich>
                  <a:bodyPr/>
                  <a:lstStyle/>
                  <a:p>
                    <a:fld id="{9828BD23-6233-41D9-9F14-8B19E9A727DB}" type="CELLRANGE">
                      <a:rPr lang="en-US"/>
                      <a:pPr/>
                      <a:t>[CELLRANGE]</a:t>
                    </a:fld>
                    <a:endParaRPr lang="en-US" baseline="0"/>
                  </a:p>
                  <a:p>
                    <a:fld id="{83232384-26F7-4D4B-9F4C-336967355E7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1AA-4952-828F-D2AF4C4E2168}"/>
                </c:ext>
              </c:extLst>
            </c:dLbl>
            <c:dLbl>
              <c:idx val="3"/>
              <c:layout>
                <c:manualLayout>
                  <c:x val="5.7265564772990135E-2"/>
                  <c:y val="-2.8632780951961059E-2"/>
                </c:manualLayout>
              </c:layout>
              <c:tx>
                <c:rich>
                  <a:bodyPr/>
                  <a:lstStyle/>
                  <a:p>
                    <a:fld id="{78D60211-1269-4F14-9F57-F352EA3E015A}" type="CELLRANGE">
                      <a:rPr lang="en-US"/>
                      <a:pPr/>
                      <a:t>[CELLRANGE]</a:t>
                    </a:fld>
                    <a:endParaRPr lang="en-US" baseline="0"/>
                  </a:p>
                  <a:p>
                    <a:fld id="{B42954F7-3E05-48AD-A442-643EEACDD90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61AA-4952-828F-D2AF4C4E2168}"/>
                </c:ext>
              </c:extLst>
            </c:dLbl>
            <c:dLbl>
              <c:idx val="4"/>
              <c:layout>
                <c:manualLayout>
                  <c:x val="4.9630156136591448E-2"/>
                  <c:y val="-6.3628402115469013E-3"/>
                </c:manualLayout>
              </c:layout>
              <c:tx>
                <c:rich>
                  <a:bodyPr/>
                  <a:lstStyle/>
                  <a:p>
                    <a:fld id="{448066B2-48CC-4E3C-A300-6BBCE60FE893}" type="CELLRANGE">
                      <a:rPr lang="en-US"/>
                      <a:pPr/>
                      <a:t>[CELLRANGE]</a:t>
                    </a:fld>
                    <a:endParaRPr lang="en-US" baseline="0"/>
                  </a:p>
                  <a:p>
                    <a:fld id="{3134DF22-BB46-4B80-9BCB-4BDE8A92EA2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1AA-4952-828F-D2AF4C4E2168}"/>
                </c:ext>
              </c:extLst>
            </c:dLbl>
            <c:dLbl>
              <c:idx val="5"/>
              <c:layout>
                <c:manualLayout>
                  <c:x val="5.7265564772990135E-2"/>
                  <c:y val="3.181420105773334E-3"/>
                </c:manualLayout>
              </c:layout>
              <c:tx>
                <c:rich>
                  <a:bodyPr/>
                  <a:lstStyle/>
                  <a:p>
                    <a:fld id="{CBA65089-3DCE-47EC-82C4-384CFFC66905}" type="CELLRANGE">
                      <a:rPr lang="en-US"/>
                      <a:pPr/>
                      <a:t>[CELLRANGE]</a:t>
                    </a:fld>
                    <a:endParaRPr lang="en-US" baseline="0"/>
                  </a:p>
                  <a:p>
                    <a:fld id="{A7DF019B-FC60-4A96-92BC-F5AC5A184CC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1AA-4952-828F-D2AF4C4E2168}"/>
                </c:ext>
              </c:extLst>
            </c:dLbl>
            <c:dLbl>
              <c:idx val="6"/>
              <c:layout>
                <c:manualLayout>
                  <c:x val="5.7265564772989989E-2"/>
                  <c:y val="-6.3628402115469013E-3"/>
                </c:manualLayout>
              </c:layout>
              <c:tx>
                <c:rich>
                  <a:bodyPr/>
                  <a:lstStyle/>
                  <a:p>
                    <a:fld id="{577E8545-E3D8-49B8-A04D-9A23DD866DE2}" type="CELLRANGE">
                      <a:rPr lang="en-US"/>
                      <a:pPr/>
                      <a:t>[CELLRANGE]</a:t>
                    </a:fld>
                    <a:endParaRPr lang="en-US" baseline="0"/>
                  </a:p>
                  <a:p>
                    <a:fld id="{4A6C8CBC-5AFF-43C0-A363-21CCCE2A448D}"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1AA-4952-828F-D2AF4C4E2168}"/>
                </c:ext>
              </c:extLst>
            </c:dLbl>
            <c:dLbl>
              <c:idx val="7"/>
              <c:layout>
                <c:manualLayout>
                  <c:x val="4.5812451818391969E-2"/>
                  <c:y val="-9.5442603173204691E-3"/>
                </c:manualLayout>
              </c:layout>
              <c:tx>
                <c:rich>
                  <a:bodyPr/>
                  <a:lstStyle/>
                  <a:p>
                    <a:fld id="{4585E34C-9342-4042-8046-3E043BB45546}" type="CELLRANGE">
                      <a:rPr lang="en-US"/>
                      <a:pPr/>
                      <a:t>[CELLRANGE]</a:t>
                    </a:fld>
                    <a:endParaRPr lang="en-US" baseline="0"/>
                  </a:p>
                  <a:p>
                    <a:fld id="{DACF940B-A2AA-4BC1-8CBB-04D851C00F6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1AA-4952-828F-D2AF4C4E216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'Year-over-Year'!$P$33:$W$34</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'Year-over-Year'!$P$35:$W$35</c:f>
              <c:numCache>
                <c:formatCode>#,##0</c:formatCode>
                <c:ptCount val="8"/>
                <c:pt idx="0">
                  <c:v>7583.2699999999995</c:v>
                </c:pt>
                <c:pt idx="1">
                  <c:v>10361.641995810414</c:v>
                </c:pt>
                <c:pt idx="2">
                  <c:v>10864.010245436317</c:v>
                </c:pt>
                <c:pt idx="3">
                  <c:v>6626.9454369905125</c:v>
                </c:pt>
                <c:pt idx="4">
                  <c:v>7241.1287999999995</c:v>
                </c:pt>
                <c:pt idx="5">
                  <c:v>9362.1152605764746</c:v>
                </c:pt>
                <c:pt idx="6">
                  <c:v>9380.6634992847212</c:v>
                </c:pt>
                <c:pt idx="7">
                  <c:v>5622.6848066958701</c:v>
                </c:pt>
              </c:numCache>
            </c:numRef>
          </c:val>
          <c:extLst>
            <c:ext xmlns:c15="http://schemas.microsoft.com/office/drawing/2012/chart" uri="{02D57815-91ED-43cb-92C2-25804820EDAC}">
              <c15:datalabelsRange>
                <c15:f>'Year-over-Year'!$X$35:$AE$35</c15:f>
                <c15:dlblRangeCache>
                  <c:ptCount val="8"/>
                  <c:pt idx="0">
                    <c:v>23%</c:v>
                  </c:pt>
                  <c:pt idx="1">
                    <c:v>22%</c:v>
                  </c:pt>
                  <c:pt idx="2">
                    <c:v>34%</c:v>
                  </c:pt>
                  <c:pt idx="3">
                    <c:v>16%</c:v>
                  </c:pt>
                  <c:pt idx="4">
                    <c:v>22%</c:v>
                  </c:pt>
                  <c:pt idx="5">
                    <c:v>21%</c:v>
                  </c:pt>
                  <c:pt idx="6">
                    <c:v>31%</c:v>
                  </c:pt>
                  <c:pt idx="7">
                    <c:v>14%</c:v>
                  </c:pt>
                </c15:dlblRangeCache>
              </c15:datalabelsRange>
            </c:ext>
            <c:ext xmlns:c16="http://schemas.microsoft.com/office/drawing/2014/chart" uri="{C3380CC4-5D6E-409C-BE32-E72D297353CC}">
              <c16:uniqueId val="{00000008-61AA-4952-828F-D2AF4C4E2168}"/>
            </c:ext>
          </c:extLst>
        </c:ser>
        <c:ser>
          <c:idx val="1"/>
          <c:order val="1"/>
          <c:tx>
            <c:strRef>
              <c:f>'Year-over-Year'!$O$36</c:f>
              <c:strCache>
                <c:ptCount val="1"/>
                <c:pt idx="0">
                  <c:v>Residential EE Programs</c:v>
                </c:pt>
              </c:strCache>
            </c:strRef>
          </c:tx>
          <c:spPr>
            <a:solidFill>
              <a:schemeClr val="accent2"/>
            </a:solidFill>
            <a:ln>
              <a:noFill/>
            </a:ln>
            <a:effectLst/>
          </c:spPr>
          <c:invertIfNegative val="0"/>
          <c:dLbls>
            <c:dLbl>
              <c:idx val="0"/>
              <c:tx>
                <c:rich>
                  <a:bodyPr/>
                  <a:lstStyle/>
                  <a:p>
                    <a:fld id="{41C29FD2-958D-45FA-96C3-76A2C72AAC44}" type="CELLRANGE">
                      <a:rPr lang="en-US"/>
                      <a:pPr/>
                      <a:t>[CELLRANGE]</a:t>
                    </a:fld>
                    <a:endParaRPr lang="en-US" baseline="0"/>
                  </a:p>
                  <a:p>
                    <a:fld id="{7195C721-F1BE-4C12-BE60-D6A0340B117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1AA-4952-828F-D2AF4C4E2168}"/>
                </c:ext>
              </c:extLst>
            </c:dLbl>
            <c:dLbl>
              <c:idx val="1"/>
              <c:tx>
                <c:rich>
                  <a:bodyPr/>
                  <a:lstStyle/>
                  <a:p>
                    <a:fld id="{C3E66183-9AD9-4086-8FD9-987204AA170A}" type="CELLRANGE">
                      <a:rPr lang="en-US"/>
                      <a:pPr/>
                      <a:t>[CELLRANGE]</a:t>
                    </a:fld>
                    <a:endParaRPr lang="en-US" baseline="0"/>
                  </a:p>
                  <a:p>
                    <a:fld id="{DA9BFD58-D17E-42D9-A27C-75E251BDA87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1AA-4952-828F-D2AF4C4E2168}"/>
                </c:ext>
              </c:extLst>
            </c:dLbl>
            <c:dLbl>
              <c:idx val="2"/>
              <c:tx>
                <c:rich>
                  <a:bodyPr/>
                  <a:lstStyle/>
                  <a:p>
                    <a:fld id="{EA552921-5CC9-4E15-BC24-36C52E8F7661}" type="CELLRANGE">
                      <a:rPr lang="en-US"/>
                      <a:pPr/>
                      <a:t>[CELLRANGE]</a:t>
                    </a:fld>
                    <a:endParaRPr lang="en-US" baseline="0"/>
                  </a:p>
                  <a:p>
                    <a:fld id="{D4B6FD94-FCC2-4966-98D4-C306C990946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1AA-4952-828F-D2AF4C4E2168}"/>
                </c:ext>
              </c:extLst>
            </c:dLbl>
            <c:dLbl>
              <c:idx val="3"/>
              <c:tx>
                <c:rich>
                  <a:bodyPr/>
                  <a:lstStyle/>
                  <a:p>
                    <a:fld id="{64FE43F2-B460-47AD-854C-705E1FF93772}" type="CELLRANGE">
                      <a:rPr lang="en-US"/>
                      <a:pPr/>
                      <a:t>[CELLRANGE]</a:t>
                    </a:fld>
                    <a:endParaRPr lang="en-US" baseline="0"/>
                  </a:p>
                  <a:p>
                    <a:fld id="{A5D649CA-4D50-4FE4-8579-2052F46C7B6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1AA-4952-828F-D2AF4C4E2168}"/>
                </c:ext>
              </c:extLst>
            </c:dLbl>
            <c:dLbl>
              <c:idx val="4"/>
              <c:tx>
                <c:rich>
                  <a:bodyPr/>
                  <a:lstStyle/>
                  <a:p>
                    <a:fld id="{F1BF9100-C134-4991-8455-5051E6560BA1}" type="CELLRANGE">
                      <a:rPr lang="en-US"/>
                      <a:pPr/>
                      <a:t>[CELLRANGE]</a:t>
                    </a:fld>
                    <a:endParaRPr lang="en-US" baseline="0"/>
                  </a:p>
                  <a:p>
                    <a:fld id="{9B362B68-5342-4827-BC59-14F3CD7842C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1AA-4952-828F-D2AF4C4E2168}"/>
                </c:ext>
              </c:extLst>
            </c:dLbl>
            <c:dLbl>
              <c:idx val="5"/>
              <c:tx>
                <c:rich>
                  <a:bodyPr/>
                  <a:lstStyle/>
                  <a:p>
                    <a:fld id="{B135A93E-F885-4E7B-B56A-F44ED018507D}" type="CELLRANGE">
                      <a:rPr lang="en-US"/>
                      <a:pPr/>
                      <a:t>[CELLRANGE]</a:t>
                    </a:fld>
                    <a:endParaRPr lang="en-US" baseline="0"/>
                  </a:p>
                  <a:p>
                    <a:fld id="{E34FBFF6-8A0A-4EA6-ACA7-591FC2611A9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1AA-4952-828F-D2AF4C4E2168}"/>
                </c:ext>
              </c:extLst>
            </c:dLbl>
            <c:dLbl>
              <c:idx val="6"/>
              <c:tx>
                <c:rich>
                  <a:bodyPr/>
                  <a:lstStyle/>
                  <a:p>
                    <a:fld id="{B41CAE53-39F1-4A81-B091-B199CA910F4E}" type="CELLRANGE">
                      <a:rPr lang="en-US"/>
                      <a:pPr/>
                      <a:t>[CELLRANGE]</a:t>
                    </a:fld>
                    <a:endParaRPr lang="en-US" baseline="0"/>
                  </a:p>
                  <a:p>
                    <a:fld id="{B27CD53A-598A-4B1E-8536-4EC7A9C506F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1AA-4952-828F-D2AF4C4E2168}"/>
                </c:ext>
              </c:extLst>
            </c:dLbl>
            <c:dLbl>
              <c:idx val="7"/>
              <c:tx>
                <c:rich>
                  <a:bodyPr/>
                  <a:lstStyle/>
                  <a:p>
                    <a:fld id="{B00FF05B-B5EE-4254-A084-8B04822CF24D}" type="CELLRANGE">
                      <a:rPr lang="en-US"/>
                      <a:pPr/>
                      <a:t>[CELLRANGE]</a:t>
                    </a:fld>
                    <a:endParaRPr lang="en-US" baseline="0"/>
                  </a:p>
                  <a:p>
                    <a:fld id="{6D28AF8C-60D5-40FC-8759-B25295B9D0E3}"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1AA-4952-828F-D2AF4C4E216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'Year-over-Year'!$P$33:$W$34</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'Year-over-Year'!$P$36:$W$36</c:f>
              <c:numCache>
                <c:formatCode>#,##0</c:formatCode>
                <c:ptCount val="8"/>
                <c:pt idx="0">
                  <c:v>3466.4710597272415</c:v>
                </c:pt>
                <c:pt idx="1">
                  <c:v>5831.1534270663869</c:v>
                </c:pt>
                <c:pt idx="2">
                  <c:v>3980.1917268736593</c:v>
                </c:pt>
                <c:pt idx="3">
                  <c:v>6153.8830632543632</c:v>
                </c:pt>
                <c:pt idx="4">
                  <c:v>2893.0716689763381</c:v>
                </c:pt>
                <c:pt idx="5">
                  <c:v>4872.4152101944373</c:v>
                </c:pt>
                <c:pt idx="6">
                  <c:v>3250.8572393280092</c:v>
                </c:pt>
                <c:pt idx="7">
                  <c:v>4997.5838879107396</c:v>
                </c:pt>
              </c:numCache>
            </c:numRef>
          </c:val>
          <c:extLst>
            <c:ext xmlns:c15="http://schemas.microsoft.com/office/drawing/2012/chart" uri="{02D57815-91ED-43cb-92C2-25804820EDAC}">
              <c15:datalabelsRange>
                <c15:f>'Year-over-Year'!$X$36:$AE$36</c15:f>
                <c15:dlblRangeCache>
                  <c:ptCount val="8"/>
                  <c:pt idx="0">
                    <c:v>10%</c:v>
                  </c:pt>
                  <c:pt idx="1">
                    <c:v>12%</c:v>
                  </c:pt>
                  <c:pt idx="2">
                    <c:v>12%</c:v>
                  </c:pt>
                  <c:pt idx="3">
                    <c:v>15%</c:v>
                  </c:pt>
                  <c:pt idx="4">
                    <c:v>9%</c:v>
                  </c:pt>
                  <c:pt idx="5">
                    <c:v>11%</c:v>
                  </c:pt>
                  <c:pt idx="6">
                    <c:v>11%</c:v>
                  </c:pt>
                  <c:pt idx="7">
                    <c:v>13%</c:v>
                  </c:pt>
                </c15:dlblRangeCache>
              </c15:datalabelsRange>
            </c:ext>
            <c:ext xmlns:c16="http://schemas.microsoft.com/office/drawing/2014/chart" uri="{C3380CC4-5D6E-409C-BE32-E72D297353CC}">
              <c16:uniqueId val="{00000011-61AA-4952-828F-D2AF4C4E2168}"/>
            </c:ext>
          </c:extLst>
        </c:ser>
        <c:ser>
          <c:idx val="2"/>
          <c:order val="2"/>
          <c:tx>
            <c:strRef>
              <c:f>'Year-over-Year'!$O$37</c:f>
              <c:strCache>
                <c:ptCount val="1"/>
                <c:pt idx="0">
                  <c:v>Educational Programs</c:v>
                </c:pt>
              </c:strCache>
            </c:strRef>
          </c:tx>
          <c:spPr>
            <a:solidFill>
              <a:schemeClr val="accent3"/>
            </a:solidFill>
            <a:ln>
              <a:noFill/>
            </a:ln>
            <a:effectLst/>
          </c:spPr>
          <c:invertIfNegative val="0"/>
          <c:dLbls>
            <c:dLbl>
              <c:idx val="0"/>
              <c:layout>
                <c:manualLayout>
                  <c:x val="5.5356712613890462E-2"/>
                  <c:y val="-3.4995621163508073E-2"/>
                </c:manualLayout>
              </c:layout>
              <c:tx>
                <c:rich>
                  <a:bodyPr/>
                  <a:lstStyle/>
                  <a:p>
                    <a:fld id="{A16F7B7B-1526-4AC8-AFBF-DBD35F69B350}" type="CELLRANGE">
                      <a:rPr lang="en-US"/>
                      <a:pPr/>
                      <a:t>[CELLRANGE]</a:t>
                    </a:fld>
                    <a:endParaRPr lang="en-US" baseline="0"/>
                  </a:p>
                  <a:p>
                    <a:fld id="{F85ED391-11DA-4776-BFD0-22D06D8CCDD7}"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1AA-4952-828F-D2AF4C4E2168}"/>
                </c:ext>
              </c:extLst>
            </c:dLbl>
            <c:dLbl>
              <c:idx val="1"/>
              <c:layout>
                <c:manualLayout>
                  <c:x val="5.726556477299017E-2"/>
                  <c:y val="-2.8632780951961059E-2"/>
                </c:manualLayout>
              </c:layout>
              <c:tx>
                <c:rich>
                  <a:bodyPr/>
                  <a:lstStyle/>
                  <a:p>
                    <a:fld id="{7301D153-20BC-42A9-ACBC-371288821434}" type="CELLRANGE">
                      <a:rPr lang="en-US"/>
                      <a:pPr/>
                      <a:t>[CELLRANGE]</a:t>
                    </a:fld>
                    <a:endParaRPr lang="en-US" baseline="0"/>
                  </a:p>
                  <a:p>
                    <a:fld id="{CA90D195-51D6-4302-840A-23A38FF34500}"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1AA-4952-828F-D2AF4C4E2168}"/>
                </c:ext>
              </c:extLst>
            </c:dLbl>
            <c:dLbl>
              <c:idx val="2"/>
              <c:layout>
                <c:manualLayout>
                  <c:x val="5.9174416932089802E-2"/>
                  <c:y val="-2.8632780951961059E-2"/>
                </c:manualLayout>
              </c:layout>
              <c:tx>
                <c:rich>
                  <a:bodyPr/>
                  <a:lstStyle/>
                  <a:p>
                    <a:fld id="{74882381-816D-4A90-9283-BDCADAD13972}" type="CELLRANGE">
                      <a:rPr lang="en-US"/>
                      <a:pPr/>
                      <a:t>[CELLRANGE]</a:t>
                    </a:fld>
                    <a:endParaRPr lang="en-US" baseline="0"/>
                  </a:p>
                  <a:p>
                    <a:fld id="{A8BD9658-7BB6-4E2C-B9BD-E0D120EC612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1AA-4952-828F-D2AF4C4E2168}"/>
                </c:ext>
              </c:extLst>
            </c:dLbl>
            <c:dLbl>
              <c:idx val="3"/>
              <c:layout>
                <c:manualLayout>
                  <c:x val="5.5356712613890462E-2"/>
                  <c:y val="-6.3628402115470184E-3"/>
                </c:manualLayout>
              </c:layout>
              <c:tx>
                <c:rich>
                  <a:bodyPr/>
                  <a:lstStyle/>
                  <a:p>
                    <a:fld id="{DC6F3F4D-BC42-4E43-9B2C-159349D3B09A}" type="CELLRANGE">
                      <a:rPr lang="en-US"/>
                      <a:pPr/>
                      <a:t>[CELLRANGE]</a:t>
                    </a:fld>
                    <a:endParaRPr lang="en-US" baseline="0"/>
                  </a:p>
                  <a:p>
                    <a:fld id="{487A4ACA-8393-4422-BB57-037D74D682A1}"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61AA-4952-828F-D2AF4C4E2168}"/>
                </c:ext>
              </c:extLst>
            </c:dLbl>
            <c:dLbl>
              <c:idx val="4"/>
              <c:layout>
                <c:manualLayout>
                  <c:x val="4.9630156136591448E-2"/>
                  <c:y val="-2.5451360846187605E-2"/>
                </c:manualLayout>
              </c:layout>
              <c:tx>
                <c:rich>
                  <a:bodyPr/>
                  <a:lstStyle/>
                  <a:p>
                    <a:fld id="{4AB87F7C-81F8-4584-92FF-8B58E10EEC9E}" type="CELLRANGE">
                      <a:rPr lang="en-US"/>
                      <a:pPr/>
                      <a:t>[CELLRANGE]</a:t>
                    </a:fld>
                    <a:endParaRPr lang="en-US" baseline="0"/>
                  </a:p>
                  <a:p>
                    <a:fld id="{5BFCE359-95F0-44C9-98AA-82325F69BB3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1AA-4952-828F-D2AF4C4E2168}"/>
                </c:ext>
              </c:extLst>
            </c:dLbl>
            <c:dLbl>
              <c:idx val="5"/>
              <c:layout>
                <c:manualLayout>
                  <c:x val="5.5356712613890462E-2"/>
                  <c:y val="-9.5442603173203529E-3"/>
                </c:manualLayout>
              </c:layout>
              <c:tx>
                <c:rich>
                  <a:bodyPr/>
                  <a:lstStyle/>
                  <a:p>
                    <a:fld id="{1E725E08-38D4-453D-9C9E-9337A3B87707}" type="CELLRANGE">
                      <a:rPr lang="en-US"/>
                      <a:pPr/>
                      <a:t>[CELLRANGE]</a:t>
                    </a:fld>
                    <a:endParaRPr lang="en-US" baseline="0"/>
                  </a:p>
                  <a:p>
                    <a:fld id="{9E507301-0765-4DE1-BF20-59F0AABE57A5}"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1AA-4952-828F-D2AF4C4E2168}"/>
                </c:ext>
              </c:extLst>
            </c:dLbl>
            <c:dLbl>
              <c:idx val="6"/>
              <c:layout>
                <c:manualLayout>
                  <c:x val="5.1539008295691122E-2"/>
                  <c:y val="-1.2725680423093803E-2"/>
                </c:manualLayout>
              </c:layout>
              <c:tx>
                <c:rich>
                  <a:bodyPr/>
                  <a:lstStyle/>
                  <a:p>
                    <a:fld id="{0B3A9619-E74E-403A-B12B-5279CE063784}" type="CELLRANGE">
                      <a:rPr lang="en-US"/>
                      <a:pPr/>
                      <a:t>[CELLRANGE]</a:t>
                    </a:fld>
                    <a:endParaRPr lang="en-US" baseline="0"/>
                  </a:p>
                  <a:p>
                    <a:fld id="{D9AF5E8F-3218-4C72-B3F6-2F1F2A943ED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1AA-4952-828F-D2AF4C4E2168}"/>
                </c:ext>
              </c:extLst>
            </c:dLbl>
            <c:dLbl>
              <c:idx val="7"/>
              <c:layout>
                <c:manualLayout>
                  <c:x val="4.9630156136591309E-2"/>
                  <c:y val="-3.1814201057734505E-2"/>
                </c:manualLayout>
              </c:layout>
              <c:tx>
                <c:rich>
                  <a:bodyPr/>
                  <a:lstStyle/>
                  <a:p>
                    <a:fld id="{2E9E2A04-769B-43DF-91F4-B8DF984B2374}" type="CELLRANGE">
                      <a:rPr lang="en-US"/>
                      <a:pPr/>
                      <a:t>[CELLRANGE]</a:t>
                    </a:fld>
                    <a:endParaRPr lang="en-US" baseline="0"/>
                  </a:p>
                  <a:p>
                    <a:fld id="{173A8662-6927-4D08-9BD8-F2ECB19E911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61AA-4952-828F-D2AF4C4E216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'Year-over-Year'!$P$33:$W$34</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'Year-over-Year'!$P$37:$W$37</c:f>
              <c:numCache>
                <c:formatCode>#,##0</c:formatCode>
                <c:ptCount val="8"/>
                <c:pt idx="0">
                  <c:v>4108.3805291921308</c:v>
                </c:pt>
                <c:pt idx="1">
                  <c:v>3765.0383064516127</c:v>
                </c:pt>
                <c:pt idx="2">
                  <c:v>3572.9091935282258</c:v>
                </c:pt>
                <c:pt idx="3">
                  <c:v>3176</c:v>
                </c:pt>
                <c:pt idx="4">
                  <c:v>4108.3805291921308</c:v>
                </c:pt>
                <c:pt idx="5">
                  <c:v>3765.0383064516127</c:v>
                </c:pt>
                <c:pt idx="6">
                  <c:v>3572.9091935282258</c:v>
                </c:pt>
                <c:pt idx="7">
                  <c:v>3176</c:v>
                </c:pt>
              </c:numCache>
            </c:numRef>
          </c:val>
          <c:extLst>
            <c:ext xmlns:c15="http://schemas.microsoft.com/office/drawing/2012/chart" uri="{02D57815-91ED-43cb-92C2-25804820EDAC}">
              <c15:datalabelsRange>
                <c15:f>'Year-over-Year'!$X$37:$AE$37</c15:f>
                <c15:dlblRangeCache>
                  <c:ptCount val="8"/>
                  <c:pt idx="0">
                    <c:v>12%</c:v>
                  </c:pt>
                  <c:pt idx="1">
                    <c:v>8%</c:v>
                  </c:pt>
                  <c:pt idx="2">
                    <c:v>11%</c:v>
                  </c:pt>
                  <c:pt idx="3">
                    <c:v>8%</c:v>
                  </c:pt>
                  <c:pt idx="4">
                    <c:v>13%</c:v>
                  </c:pt>
                  <c:pt idx="5">
                    <c:v>8%</c:v>
                  </c:pt>
                  <c:pt idx="6">
                    <c:v>12%</c:v>
                  </c:pt>
                  <c:pt idx="7">
                    <c:v>8%</c:v>
                  </c:pt>
                </c15:dlblRangeCache>
              </c15:datalabelsRange>
            </c:ext>
            <c:ext xmlns:c16="http://schemas.microsoft.com/office/drawing/2014/chart" uri="{C3380CC4-5D6E-409C-BE32-E72D297353CC}">
              <c16:uniqueId val="{0000001A-61AA-4952-828F-D2AF4C4E2168}"/>
            </c:ext>
          </c:extLst>
        </c:ser>
        <c:ser>
          <c:idx val="3"/>
          <c:order val="3"/>
          <c:tx>
            <c:strRef>
              <c:f>'Year-over-Year'!$O$38</c:f>
              <c:strCache>
                <c:ptCount val="1"/>
                <c:pt idx="0">
                  <c:v>DR Programs</c:v>
                </c:pt>
              </c:strCache>
            </c:strRef>
          </c:tx>
          <c:spPr>
            <a:solidFill>
              <a:schemeClr val="accent4"/>
            </a:solidFill>
            <a:ln>
              <a:noFill/>
            </a:ln>
            <a:effectLst/>
          </c:spPr>
          <c:invertIfNegative val="0"/>
          <c:dLbls>
            <c:dLbl>
              <c:idx val="0"/>
              <c:tx>
                <c:rich>
                  <a:bodyPr/>
                  <a:lstStyle/>
                  <a:p>
                    <a:fld id="{AC9D3EFF-C0FB-481F-9B3D-940AAEF67A17}" type="CELLRANGE">
                      <a:rPr lang="en-US"/>
                      <a:pPr/>
                      <a:t>[CELLRANGE]</a:t>
                    </a:fld>
                    <a:endParaRPr lang="en-US" baseline="0"/>
                  </a:p>
                  <a:p>
                    <a:fld id="{C049E034-F3BB-4257-AE7A-4E44E4D94E34}"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1AA-4952-828F-D2AF4C4E2168}"/>
                </c:ext>
              </c:extLst>
            </c:dLbl>
            <c:dLbl>
              <c:idx val="1"/>
              <c:tx>
                <c:rich>
                  <a:bodyPr/>
                  <a:lstStyle/>
                  <a:p>
                    <a:fld id="{C7212E92-8E3F-4F5A-B0A2-26B346EB68AA}" type="CELLRANGE">
                      <a:rPr lang="en-US"/>
                      <a:pPr/>
                      <a:t>[CELLRANGE]</a:t>
                    </a:fld>
                    <a:endParaRPr lang="en-US" baseline="0"/>
                  </a:p>
                  <a:p>
                    <a:fld id="{CAF86357-D49C-4576-866B-E042A57B12F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1AA-4952-828F-D2AF4C4E2168}"/>
                </c:ext>
              </c:extLst>
            </c:dLbl>
            <c:dLbl>
              <c:idx val="2"/>
              <c:tx>
                <c:rich>
                  <a:bodyPr/>
                  <a:lstStyle/>
                  <a:p>
                    <a:fld id="{02259B05-FAEE-4F2F-9859-594561CFED86}" type="CELLRANGE">
                      <a:rPr lang="en-US"/>
                      <a:pPr/>
                      <a:t>[CELLRANGE]</a:t>
                    </a:fld>
                    <a:endParaRPr lang="en-US" baseline="0"/>
                  </a:p>
                  <a:p>
                    <a:fld id="{8CE433CD-714A-431C-BBD0-F273F6C20B39}"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1AA-4952-828F-D2AF4C4E2168}"/>
                </c:ext>
              </c:extLst>
            </c:dLbl>
            <c:dLbl>
              <c:idx val="3"/>
              <c:tx>
                <c:rich>
                  <a:bodyPr/>
                  <a:lstStyle/>
                  <a:p>
                    <a:fld id="{291C2BDD-186A-43F3-B980-5F126003F043}" type="CELLRANGE">
                      <a:rPr lang="en-US"/>
                      <a:pPr/>
                      <a:t>[CELLRANGE]</a:t>
                    </a:fld>
                    <a:endParaRPr lang="en-US" baseline="0"/>
                  </a:p>
                  <a:p>
                    <a:fld id="{125DDCDD-F581-4D2D-B860-941BD9FF1FDB}"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1AA-4952-828F-D2AF4C4E2168}"/>
                </c:ext>
              </c:extLst>
            </c:dLbl>
            <c:dLbl>
              <c:idx val="4"/>
              <c:tx>
                <c:rich>
                  <a:bodyPr/>
                  <a:lstStyle/>
                  <a:p>
                    <a:fld id="{046F001B-C359-4DA3-8686-4954D6790C07}" type="CELLRANGE">
                      <a:rPr lang="en-US"/>
                      <a:pPr/>
                      <a:t>[CELLRANGE]</a:t>
                    </a:fld>
                    <a:endParaRPr lang="en-US" baseline="0"/>
                  </a:p>
                  <a:p>
                    <a:fld id="{090565AA-8CD1-445B-9B1C-8A620C180F2C}"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1AA-4952-828F-D2AF4C4E2168}"/>
                </c:ext>
              </c:extLst>
            </c:dLbl>
            <c:dLbl>
              <c:idx val="5"/>
              <c:tx>
                <c:rich>
                  <a:bodyPr/>
                  <a:lstStyle/>
                  <a:p>
                    <a:fld id="{92985F9D-F012-46B9-B4F8-ED7E514266A5}" type="CELLRANGE">
                      <a:rPr lang="en-US"/>
                      <a:pPr/>
                      <a:t>[CELLRANGE]</a:t>
                    </a:fld>
                    <a:endParaRPr lang="en-US" baseline="0"/>
                  </a:p>
                  <a:p>
                    <a:fld id="{6BC84600-CFF6-48E2-82A1-982E4101EEB2}"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1AA-4952-828F-D2AF4C4E2168}"/>
                </c:ext>
              </c:extLst>
            </c:dLbl>
            <c:dLbl>
              <c:idx val="6"/>
              <c:tx>
                <c:rich>
                  <a:bodyPr/>
                  <a:lstStyle/>
                  <a:p>
                    <a:fld id="{DBE1BDB0-DD79-4A73-BD37-6D0ED012EB9F}" type="CELLRANGE">
                      <a:rPr lang="en-US"/>
                      <a:pPr/>
                      <a:t>[CELLRANGE]</a:t>
                    </a:fld>
                    <a:endParaRPr lang="en-US" baseline="0"/>
                  </a:p>
                  <a:p>
                    <a:fld id="{43828B00-4F13-4D79-A2AC-DF5B8982C5DE}"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1AA-4952-828F-D2AF4C4E2168}"/>
                </c:ext>
              </c:extLst>
            </c:dLbl>
            <c:dLbl>
              <c:idx val="7"/>
              <c:tx>
                <c:rich>
                  <a:bodyPr/>
                  <a:lstStyle/>
                  <a:p>
                    <a:fld id="{AE794368-6FAC-4B70-B3BE-1AEB9086A161}" type="CELLRANGE">
                      <a:rPr lang="en-US"/>
                      <a:pPr/>
                      <a:t>[CELLRANGE]</a:t>
                    </a:fld>
                    <a:endParaRPr lang="en-US" baseline="0"/>
                  </a:p>
                  <a:p>
                    <a:fld id="{18812A5D-B763-48D2-9A09-042D10D8444F}" type="VALUE">
                      <a:rPr lang="en-US"/>
                      <a:pPr/>
                      <a:t>[VALUE]</a:t>
                    </a:fld>
                    <a:endParaRPr lang="en-US"/>
                  </a:p>
                </c:rich>
              </c:tx>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1AA-4952-828F-D2AF4C4E216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solidFill>
                    <a:latin typeface="+mn-lt"/>
                    <a:ea typeface="+mn-ea"/>
                    <a:cs typeface="+mn-cs"/>
                  </a:defRPr>
                </a:pPr>
                <a:endParaRPr lang="en-US"/>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multiLvlStrRef>
              <c:f>'Year-over-Year'!$P$33:$W$34</c:f>
              <c:multiLvlStrCache>
                <c:ptCount val="8"/>
                <c:lvl>
                  <c:pt idx="0">
                    <c:v>PY2016</c:v>
                  </c:pt>
                  <c:pt idx="1">
                    <c:v>PY2017</c:v>
                  </c:pt>
                  <c:pt idx="2">
                    <c:v>PY2018</c:v>
                  </c:pt>
                  <c:pt idx="3">
                    <c:v>PY2019</c:v>
                  </c:pt>
                  <c:pt idx="4">
                    <c:v>PY2016</c:v>
                  </c:pt>
                  <c:pt idx="5">
                    <c:v>PY2017</c:v>
                  </c:pt>
                  <c:pt idx="6">
                    <c:v>PY2018</c:v>
                  </c:pt>
                  <c:pt idx="7">
                    <c:v>PY2019</c:v>
                  </c:pt>
                </c:lvl>
                <c:lvl>
                  <c:pt idx="0">
                    <c:v>Gross</c:v>
                  </c:pt>
                  <c:pt idx="4">
                    <c:v>Net</c:v>
                  </c:pt>
                </c:lvl>
              </c:multiLvlStrCache>
            </c:multiLvlStrRef>
          </c:cat>
          <c:val>
            <c:numRef>
              <c:f>'Year-over-Year'!$P$38:$W$38</c:f>
              <c:numCache>
                <c:formatCode>#,##0</c:formatCode>
                <c:ptCount val="8"/>
                <c:pt idx="0">
                  <c:v>18301.739999999998</c:v>
                </c:pt>
                <c:pt idx="1">
                  <c:v>26947.4</c:v>
                </c:pt>
                <c:pt idx="2">
                  <c:v>13889.130000000001</c:v>
                </c:pt>
                <c:pt idx="3">
                  <c:v>25446.400000000001</c:v>
                </c:pt>
                <c:pt idx="4">
                  <c:v>18301.739999999998</c:v>
                </c:pt>
                <c:pt idx="5">
                  <c:v>26947.4</c:v>
                </c:pt>
                <c:pt idx="6">
                  <c:v>13889.130000000001</c:v>
                </c:pt>
                <c:pt idx="7">
                  <c:v>25446.400000000001</c:v>
                </c:pt>
              </c:numCache>
            </c:numRef>
          </c:val>
          <c:extLst>
            <c:ext xmlns:c15="http://schemas.microsoft.com/office/drawing/2012/chart" uri="{02D57815-91ED-43cb-92C2-25804820EDAC}">
              <c15:datalabelsRange>
                <c15:f>'Year-over-Year'!$X$38:$AE$38</c15:f>
                <c15:dlblRangeCache>
                  <c:ptCount val="8"/>
                  <c:pt idx="0">
                    <c:v>55%</c:v>
                  </c:pt>
                  <c:pt idx="1">
                    <c:v>57%</c:v>
                  </c:pt>
                  <c:pt idx="2">
                    <c:v>43%</c:v>
                  </c:pt>
                  <c:pt idx="3">
                    <c:v>61%</c:v>
                  </c:pt>
                  <c:pt idx="4">
                    <c:v>56%</c:v>
                  </c:pt>
                  <c:pt idx="5">
                    <c:v>60%</c:v>
                  </c:pt>
                  <c:pt idx="6">
                    <c:v>46%</c:v>
                  </c:pt>
                  <c:pt idx="7">
                    <c:v>65%</c:v>
                  </c:pt>
                </c15:dlblRangeCache>
              </c15:datalabelsRange>
            </c:ext>
            <c:ext xmlns:c16="http://schemas.microsoft.com/office/drawing/2014/chart" uri="{C3380CC4-5D6E-409C-BE32-E72D297353CC}">
              <c16:uniqueId val="{00000023-61AA-4952-828F-D2AF4C4E2168}"/>
            </c:ext>
          </c:extLst>
        </c:ser>
        <c:dLbls>
          <c:showLegendKey val="0"/>
          <c:showVal val="0"/>
          <c:showCatName val="0"/>
          <c:showSerName val="0"/>
          <c:showPercent val="0"/>
          <c:showBubbleSize val="0"/>
        </c:dLbls>
        <c:gapWidth val="150"/>
        <c:overlap val="100"/>
        <c:axId val="2128864239"/>
        <c:axId val="377643199"/>
      </c:barChart>
      <c:catAx>
        <c:axId val="2128864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77643199"/>
        <c:crosses val="autoZero"/>
        <c:auto val="1"/>
        <c:lblAlgn val="ctr"/>
        <c:lblOffset val="100"/>
        <c:noMultiLvlLbl val="0"/>
      </c:catAx>
      <c:valAx>
        <c:axId val="377643199"/>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28864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4437367303609339E-2"/>
          <c:w val="0.7732758279586911"/>
          <c:h val="0.63265359346005323"/>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('Home Lighting Rebate'!$B$11,'Home Lighting Rebate'!$C$11,'Home Lighting Rebate'!$F$11,'Home Lighting Rebate'!$E$11)</c:f>
              <c:strCache>
                <c:ptCount val="4"/>
                <c:pt idx="0">
                  <c:v>Reported Savings</c:v>
                </c:pt>
                <c:pt idx="1">
                  <c:v>Verified Savings</c:v>
                </c:pt>
                <c:pt idx="2">
                  <c:v>Verified Savings</c:v>
                </c:pt>
                <c:pt idx="3">
                  <c:v>MEEIA 4-Year Target</c:v>
                </c:pt>
              </c:strCache>
            </c:strRef>
          </c:cat>
          <c:val>
            <c:numRef>
              <c:f>('Home Lighting Rebate'!$B$13,'Home Lighting Rebate'!$C$13,'Home Lighting Rebate'!$F$13,'Home Lighting Rebate'!$E$13)</c:f>
              <c:numCache>
                <c:formatCode>#,##0</c:formatCode>
                <c:ptCount val="4"/>
                <c:pt idx="0">
                  <c:v>1934.5462</c:v>
                </c:pt>
                <c:pt idx="1">
                  <c:v>3390.6643730335027</c:v>
                </c:pt>
                <c:pt idx="2">
                  <c:v>2690.2527619296343</c:v>
                </c:pt>
                <c:pt idx="3">
                  <c:v>3122.109375</c:v>
                </c:pt>
              </c:numCache>
            </c:numRef>
          </c:val>
          <c:extLst>
            <c:ext xmlns:c16="http://schemas.microsoft.com/office/drawing/2014/chart" uri="{C3380CC4-5D6E-409C-BE32-E72D297353CC}">
              <c16:uniqueId val="{00000000-2ACA-4E3C-AC33-3E0E53C83EBF}"/>
            </c:ext>
          </c:extLst>
        </c:ser>
        <c:dLbls>
          <c:dLblPos val="outEnd"/>
          <c:showLegendKey val="0"/>
          <c:showVal val="1"/>
          <c:showCatName val="0"/>
          <c:showSerName val="0"/>
          <c:showPercent val="0"/>
          <c:showBubbleSize val="0"/>
        </c:dLbls>
        <c:gapWidth val="219"/>
        <c:overlap val="-27"/>
        <c:axId val="547630640"/>
        <c:axId val="547631816"/>
      </c:barChart>
      <c:catAx>
        <c:axId val="54763064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1816"/>
        <c:crosses val="autoZero"/>
        <c:auto val="1"/>
        <c:lblAlgn val="ctr"/>
        <c:lblOffset val="100"/>
        <c:noMultiLvlLbl val="0"/>
      </c:catAx>
      <c:valAx>
        <c:axId val="5476318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064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452930297448163"/>
          <c:y val="5.3470136803470139E-2"/>
          <c:w val="0.70987977947480185"/>
          <c:h val="0.6016429815642413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4-Year Target</c:v>
                </c:pt>
              </c:strCache>
            </c:strRef>
          </c:cat>
          <c:val>
            <c:numRef>
              <c:f>(HER!$B$12,HER!$C$12,HER!$F$12,HER!$E$12)</c:f>
              <c:numCache>
                <c:formatCode>#,##0</c:formatCode>
                <c:ptCount val="4"/>
                <c:pt idx="0">
                  <c:v>10038010</c:v>
                </c:pt>
                <c:pt idx="1">
                  <c:v>9418559</c:v>
                </c:pt>
                <c:pt idx="2">
                  <c:v>9418559</c:v>
                </c:pt>
                <c:pt idx="3">
                  <c:v>13861941.399999795</c:v>
                </c:pt>
              </c:numCache>
            </c:numRef>
          </c:val>
          <c:extLst>
            <c:ext xmlns:c16="http://schemas.microsoft.com/office/drawing/2014/chart" uri="{C3380CC4-5D6E-409C-BE32-E72D297353CC}">
              <c16:uniqueId val="{00000000-F62F-46B4-B4AC-3C52A687A5B9}"/>
            </c:ext>
          </c:extLst>
        </c:ser>
        <c:dLbls>
          <c:dLblPos val="outEnd"/>
          <c:showLegendKey val="0"/>
          <c:showVal val="1"/>
          <c:showCatName val="0"/>
          <c:showSerName val="0"/>
          <c:showPercent val="0"/>
          <c:showBubbleSize val="0"/>
        </c:dLbls>
        <c:gapWidth val="219"/>
        <c:overlap val="-27"/>
        <c:axId val="547632992"/>
        <c:axId val="547633384"/>
      </c:barChart>
      <c:catAx>
        <c:axId val="547632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3384"/>
        <c:crosses val="autoZero"/>
        <c:auto val="1"/>
        <c:lblAlgn val="ctr"/>
        <c:lblOffset val="100"/>
        <c:noMultiLvlLbl val="0"/>
      </c:catAx>
      <c:valAx>
        <c:axId val="54763338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4.6528941001302811E-3"/>
              <c:y val="0.2853374527094194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47632992"/>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0113325449059236"/>
          <c:y val="5.3470136803470139E-2"/>
          <c:w val="0.7732758279586911"/>
          <c:h val="0.64335135660594989"/>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(HER!$B$11,HER!$C$11,HER!$F$11,HER!$E$11)</c:f>
              <c:strCache>
                <c:ptCount val="4"/>
                <c:pt idx="0">
                  <c:v>Reported Savings</c:v>
                </c:pt>
                <c:pt idx="1">
                  <c:v>Verified Savings</c:v>
                </c:pt>
                <c:pt idx="2">
                  <c:v>Verified Savings</c:v>
                </c:pt>
                <c:pt idx="3">
                  <c:v>MEEIA 4-Year Target</c:v>
                </c:pt>
              </c:strCache>
            </c:strRef>
          </c:cat>
          <c:val>
            <c:numRef>
              <c:f>(HER!$B$13,HER!$C$13,HER!$F$13,HER!$E$13)</c:f>
              <c:numCache>
                <c:formatCode>#,##0</c:formatCode>
                <c:ptCount val="4"/>
                <c:pt idx="0">
                  <c:v>3035</c:v>
                </c:pt>
                <c:pt idx="1">
                  <c:v>3005</c:v>
                </c:pt>
                <c:pt idx="2">
                  <c:v>3005</c:v>
                </c:pt>
                <c:pt idx="3">
                  <c:v>2866.3999999999996</c:v>
                </c:pt>
              </c:numCache>
            </c:numRef>
          </c:val>
          <c:extLst>
            <c:ext xmlns:c16="http://schemas.microsoft.com/office/drawing/2014/chart" uri="{C3380CC4-5D6E-409C-BE32-E72D297353CC}">
              <c16:uniqueId val="{00000000-A419-4D0F-B67B-4B77DBF95DAE}"/>
            </c:ext>
          </c:extLst>
        </c:ser>
        <c:dLbls>
          <c:dLblPos val="outEnd"/>
          <c:showLegendKey val="0"/>
          <c:showVal val="1"/>
          <c:showCatName val="0"/>
          <c:showSerName val="0"/>
          <c:showPercent val="0"/>
          <c:showBubbleSize val="0"/>
        </c:dLbls>
        <c:gapWidth val="219"/>
        <c:overlap val="-27"/>
        <c:axId val="522454008"/>
        <c:axId val="522457928"/>
      </c:barChart>
      <c:catAx>
        <c:axId val="522454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7928"/>
        <c:crosses val="autoZero"/>
        <c:auto val="1"/>
        <c:lblAlgn val="ctr"/>
        <c:lblOffset val="100"/>
        <c:noMultiLvlLbl val="0"/>
      </c:catAx>
      <c:valAx>
        <c:axId val="52245792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layout>
            <c:manualLayout>
              <c:xMode val="edge"/>
              <c:yMode val="edge"/>
              <c:x val="5.5555555555555558E-3"/>
              <c:y val="0.31437481773111697"/>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224540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98D-482E-95A5-E9EBCA5C1177}"/>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98D-482E-95A5-E9EBCA5C1177}"/>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98D-482E-95A5-E9EBCA5C1177}"/>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98D-482E-95A5-E9EBCA5C1177}"/>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98D-482E-95A5-E9EBCA5C1177}"/>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98D-482E-95A5-E9EBCA5C1177}"/>
            </c:ext>
          </c:extLst>
        </c:ser>
        <c:dLbls>
          <c:showLegendKey val="0"/>
          <c:showVal val="0"/>
          <c:showCatName val="0"/>
          <c:showSerName val="0"/>
          <c:showPercent val="0"/>
          <c:showBubbleSize val="0"/>
        </c:dLbls>
        <c:gapWidth val="150"/>
        <c:overlap val="100"/>
        <c:axId val="948103807"/>
        <c:axId val="949700015"/>
      </c:barChart>
      <c:catAx>
        <c:axId val="94810380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9700015"/>
        <c:crosses val="autoZero"/>
        <c:auto val="1"/>
        <c:lblAlgn val="ctr"/>
        <c:lblOffset val="100"/>
        <c:noMultiLvlLbl val="0"/>
      </c:catAx>
      <c:valAx>
        <c:axId val="94970001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81038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C6F8-4AE7-BE13-CEC4D7A50040}"/>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C6F8-4AE7-BE13-CEC4D7A50040}"/>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C6F8-4AE7-BE13-CEC4D7A50040}"/>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028A-4C15-97F5-33193F251F5A}"/>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028A-4C15-97F5-33193F251F5A}"/>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028A-4C15-97F5-33193F251F5A}"/>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3735621824491368"/>
          <c:y val="5.3470136803470139E-2"/>
          <c:w val="0.73705286420436977"/>
          <c:h val="0.6516930316142914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4-Year Target</c:v>
                </c:pt>
              </c:strCache>
            </c:strRef>
          </c:cat>
          <c:val>
            <c:numRef>
              <c:f>('Bus Programmable Thermostat'!$B$12,'Bus Programmable Thermostat'!$C$12,'Bus Programmable Thermostat'!$F$12,'Bus Programmable Thermostat'!$E$12)</c:f>
              <c:numCache>
                <c:formatCode>#,##0</c:formatCode>
                <c:ptCount val="4"/>
                <c:pt idx="0">
                  <c:v>13593</c:v>
                </c:pt>
                <c:pt idx="1">
                  <c:v>16331</c:v>
                </c:pt>
                <c:pt idx="2">
                  <c:v>16331</c:v>
                </c:pt>
                <c:pt idx="3">
                  <c:v>123007.50000000044</c:v>
                </c:pt>
              </c:numCache>
            </c:numRef>
          </c:val>
          <c:extLst>
            <c:ext xmlns:c16="http://schemas.microsoft.com/office/drawing/2014/chart" uri="{C3380CC4-5D6E-409C-BE32-E72D297353CC}">
              <c16:uniqueId val="{00000000-F278-4681-A0B4-45F473E77D3F}"/>
            </c:ext>
          </c:extLst>
        </c:ser>
        <c:dLbls>
          <c:dLblPos val="outEnd"/>
          <c:showLegendKey val="0"/>
          <c:showVal val="1"/>
          <c:showCatName val="0"/>
          <c:showSerName val="0"/>
          <c:showPercent val="0"/>
          <c:showBubbleSize val="0"/>
        </c:dLbls>
        <c:gapWidth val="219"/>
        <c:overlap val="-27"/>
        <c:axId val="550595768"/>
        <c:axId val="550591848"/>
      </c:barChart>
      <c:catAx>
        <c:axId val="550595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1848"/>
        <c:crosses val="autoZero"/>
        <c:auto val="1"/>
        <c:lblAlgn val="ctr"/>
        <c:lblOffset val="100"/>
        <c:noMultiLvlLbl val="0"/>
      </c:catAx>
      <c:valAx>
        <c:axId val="550591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576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587213553917151"/>
          <c:y val="5.3470136803470139E-2"/>
          <c:w val="0.81853694691011192"/>
          <c:h val="0.6308388440934372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 Programmable Thermostat'!$B$11,'Bus Programmable Thermostat'!$C$11,'Bus Programmable Thermostat'!$F$11,'Bus Programmable Thermostat'!$E$11)</c:f>
              <c:strCache>
                <c:ptCount val="4"/>
                <c:pt idx="0">
                  <c:v>Reported Savings</c:v>
                </c:pt>
                <c:pt idx="1">
                  <c:v>Verified Savings</c:v>
                </c:pt>
                <c:pt idx="2">
                  <c:v>Verified Savings</c:v>
                </c:pt>
                <c:pt idx="3">
                  <c:v>MEEIA 4-Year Target</c:v>
                </c:pt>
              </c:strCache>
            </c:strRef>
          </c:cat>
          <c:val>
            <c:numRef>
              <c:f>('Bus Programmable Thermostat'!$B$13,'Bus Programmable Thermostat'!$C$13,'Bus Programmable Thermostat'!$F$13,'Bus Programmable Thermostat'!$E$13)</c:f>
              <c:numCache>
                <c:formatCode>#,##0</c:formatCode>
                <c:ptCount val="4"/>
                <c:pt idx="0">
                  <c:v>97</c:v>
                </c:pt>
                <c:pt idx="1">
                  <c:v>96.6</c:v>
                </c:pt>
                <c:pt idx="2">
                  <c:v>96.6</c:v>
                </c:pt>
                <c:pt idx="3">
                  <c:v>335.47500000000002</c:v>
                </c:pt>
              </c:numCache>
            </c:numRef>
          </c:val>
          <c:extLst>
            <c:ext xmlns:c16="http://schemas.microsoft.com/office/drawing/2014/chart" uri="{C3380CC4-5D6E-409C-BE32-E72D297353CC}">
              <c16:uniqueId val="{00000000-AD43-4A88-B6AA-AE5249B993CB}"/>
            </c:ext>
          </c:extLst>
        </c:ser>
        <c:dLbls>
          <c:dLblPos val="outEnd"/>
          <c:showLegendKey val="0"/>
          <c:showVal val="1"/>
          <c:showCatName val="0"/>
          <c:showSerName val="0"/>
          <c:showPercent val="0"/>
          <c:showBubbleSize val="0"/>
        </c:dLbls>
        <c:gapWidth val="219"/>
        <c:overlap val="-27"/>
        <c:axId val="550593808"/>
        <c:axId val="550586360"/>
      </c:barChart>
      <c:catAx>
        <c:axId val="5505938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86360"/>
        <c:crosses val="autoZero"/>
        <c:auto val="1"/>
        <c:lblAlgn val="ctr"/>
        <c:lblOffset val="100"/>
        <c:noMultiLvlLbl val="0"/>
      </c:catAx>
      <c:valAx>
        <c:axId val="5505863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59380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v>Very satisfied (5)</c:v>
          </c:tx>
          <c:spPr>
            <a:solidFill>
              <a:schemeClr val="accent1"/>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0.35616438356164382</c:v>
              </c:pt>
              <c:pt idx="1">
                <c:v>0.27397260273972601</c:v>
              </c:pt>
              <c:pt idx="2">
                <c:v>0.46524064171122992</c:v>
              </c:pt>
              <c:pt idx="3">
                <c:v>0.37967914438502676</c:v>
              </c:pt>
              <c:pt idx="4">
                <c:v>0.40106951871657759</c:v>
              </c:pt>
              <c:pt idx="5">
                <c:v>0.41711229946524064</c:v>
              </c:pt>
              <c:pt idx="6">
                <c:v>0.32978723404255317</c:v>
              </c:pt>
              <c:pt idx="7">
                <c:v>0.72340425531914898</c:v>
              </c:pt>
              <c:pt idx="8">
                <c:v>0.68085106382978722</c:v>
              </c:pt>
              <c:pt idx="9">
                <c:v>0.92021276595744683</c:v>
              </c:pt>
              <c:pt idx="10">
                <c:v>0.69680851063829796</c:v>
              </c:pt>
            </c:numLit>
          </c:val>
          <c:extLst>
            <c:ext xmlns:c16="http://schemas.microsoft.com/office/drawing/2014/chart" uri="{C3380CC4-5D6E-409C-BE32-E72D297353CC}">
              <c16:uniqueId val="{00000000-4227-4737-90F5-A359FCCB5780}"/>
            </c:ext>
          </c:extLst>
        </c:ser>
        <c:ser>
          <c:idx val="1"/>
          <c:order val="1"/>
          <c:tx>
            <c:v>4</c:v>
          </c:tx>
          <c:spPr>
            <a:solidFill>
              <a:schemeClr val="accent2"/>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0.27397260273972601</c:v>
              </c:pt>
              <c:pt idx="1">
                <c:v>0.24657534246575341</c:v>
              </c:pt>
              <c:pt idx="2">
                <c:v>0.28877005347593582</c:v>
              </c:pt>
              <c:pt idx="3">
                <c:v>0.29411764705882354</c:v>
              </c:pt>
              <c:pt idx="4">
                <c:v>0.28342245989304815</c:v>
              </c:pt>
              <c:pt idx="5">
                <c:v>0.27272727272727271</c:v>
              </c:pt>
              <c:pt idx="6">
                <c:v>0.47872340425531917</c:v>
              </c:pt>
              <c:pt idx="7">
                <c:v>0.19680851063829788</c:v>
              </c:pt>
              <c:pt idx="8">
                <c:v>0.18085106382978725</c:v>
              </c:pt>
              <c:pt idx="9">
                <c:v>3.1914893617021274E-2</c:v>
              </c:pt>
              <c:pt idx="10">
                <c:v>0.20744680851063829</c:v>
              </c:pt>
            </c:numLit>
          </c:val>
          <c:extLst>
            <c:ext xmlns:c16="http://schemas.microsoft.com/office/drawing/2014/chart" uri="{C3380CC4-5D6E-409C-BE32-E72D297353CC}">
              <c16:uniqueId val="{00000001-4227-4737-90F5-A359FCCB5780}"/>
            </c:ext>
          </c:extLst>
        </c:ser>
        <c:ser>
          <c:idx val="2"/>
          <c:order val="2"/>
          <c:tx>
            <c:v>3</c:v>
          </c:tx>
          <c:spPr>
            <a:solidFill>
              <a:schemeClr val="accent3"/>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0.21917808219178081</c:v>
              </c:pt>
              <c:pt idx="1">
                <c:v>0.26027397260273971</c:v>
              </c:pt>
              <c:pt idx="2">
                <c:v>0.13903743315508021</c:v>
              </c:pt>
              <c:pt idx="3">
                <c:v>0.16577540106951871</c:v>
              </c:pt>
              <c:pt idx="4">
                <c:v>0.18181818181818182</c:v>
              </c:pt>
              <c:pt idx="5">
                <c:v>0.18716577540106949</c:v>
              </c:pt>
              <c:pt idx="6">
                <c:v>0.13297872340425532</c:v>
              </c:pt>
              <c:pt idx="7">
                <c:v>5.3191489361702128E-2</c:v>
              </c:pt>
              <c:pt idx="8">
                <c:v>7.4468085106382975E-2</c:v>
              </c:pt>
              <c:pt idx="9">
                <c:v>2.6595744680851064E-2</c:v>
              </c:pt>
              <c:pt idx="10">
                <c:v>7.9787234042553196E-2</c:v>
              </c:pt>
            </c:numLit>
          </c:val>
          <c:extLst>
            <c:ext xmlns:c16="http://schemas.microsoft.com/office/drawing/2014/chart" uri="{C3380CC4-5D6E-409C-BE32-E72D297353CC}">
              <c16:uniqueId val="{00000002-4227-4737-90F5-A359FCCB5780}"/>
            </c:ext>
          </c:extLst>
        </c:ser>
        <c:ser>
          <c:idx val="3"/>
          <c:order val="3"/>
          <c:tx>
            <c:v>2</c:v>
          </c:tx>
          <c:spPr>
            <a:solidFill>
              <a:schemeClr val="accent4"/>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6.8493150684931503E-2</c:v>
              </c:pt>
              <c:pt idx="1">
                <c:v>9.5890410958904104E-2</c:v>
              </c:pt>
              <c:pt idx="2">
                <c:v>4.2780748663101595E-2</c:v>
              </c:pt>
              <c:pt idx="3">
                <c:v>5.3475935828877004E-2</c:v>
              </c:pt>
              <c:pt idx="4">
                <c:v>3.2085561497326207E-2</c:v>
              </c:pt>
              <c:pt idx="5">
                <c:v>4.8128342245989303E-2</c:v>
              </c:pt>
              <c:pt idx="6">
                <c:v>4.2553191489361701E-2</c:v>
              </c:pt>
              <c:pt idx="7">
                <c:v>5.3191489361702126E-3</c:v>
              </c:pt>
              <c:pt idx="8">
                <c:v>3.1914893617021274E-2</c:v>
              </c:pt>
              <c:pt idx="9">
                <c:v>0</c:v>
              </c:pt>
              <c:pt idx="10">
                <c:v>5.3191489361702126E-3</c:v>
              </c:pt>
            </c:numLit>
          </c:val>
          <c:extLst>
            <c:ext xmlns:c16="http://schemas.microsoft.com/office/drawing/2014/chart" uri="{C3380CC4-5D6E-409C-BE32-E72D297353CC}">
              <c16:uniqueId val="{00000003-4227-4737-90F5-A359FCCB5780}"/>
            </c:ext>
          </c:extLst>
        </c:ser>
        <c:ser>
          <c:idx val="4"/>
          <c:order val="4"/>
          <c:tx>
            <c:v>Very dissatisfied (1)</c:v>
          </c:tx>
          <c:spPr>
            <a:solidFill>
              <a:schemeClr val="accent5"/>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2.7397260273972601E-2</c:v>
              </c:pt>
              <c:pt idx="1">
                <c:v>4.1095890410958902E-2</c:v>
              </c:pt>
              <c:pt idx="2">
                <c:v>1.6042780748663103E-2</c:v>
              </c:pt>
              <c:pt idx="3">
                <c:v>1.6042780748663103E-2</c:v>
              </c:pt>
              <c:pt idx="4">
                <c:v>1.6042780748663103E-2</c:v>
              </c:pt>
              <c:pt idx="5">
                <c:v>2.6737967914438502E-2</c:v>
              </c:pt>
              <c:pt idx="6">
                <c:v>1.0638297872340425E-2</c:v>
              </c:pt>
              <c:pt idx="7">
                <c:v>2.1276595744680851E-2</c:v>
              </c:pt>
              <c:pt idx="8">
                <c:v>2.1276595744680851E-2</c:v>
              </c:pt>
              <c:pt idx="9">
                <c:v>1.5957446808510637E-2</c:v>
              </c:pt>
              <c:pt idx="10">
                <c:v>1.0638297872340425E-2</c:v>
              </c:pt>
            </c:numLit>
          </c:val>
          <c:extLst>
            <c:ext xmlns:c16="http://schemas.microsoft.com/office/drawing/2014/chart" uri="{C3380CC4-5D6E-409C-BE32-E72D297353CC}">
              <c16:uniqueId val="{00000004-4227-4737-90F5-A359FCCB5780}"/>
            </c:ext>
          </c:extLst>
        </c:ser>
        <c:ser>
          <c:idx val="5"/>
          <c:order val="5"/>
          <c:tx>
            <c:v>Don't know</c:v>
          </c:tx>
          <c:spPr>
            <a:solidFill>
              <a:schemeClr val="accent6"/>
            </a:solidFill>
            <a:ln>
              <a:noFill/>
            </a:ln>
            <a:effectLst/>
          </c:spPr>
          <c:invertIfNegative val="0"/>
          <c:cat>
            <c:strLit>
              <c:ptCount val="11"/>
              <c:pt idx="0">
                <c:v>Overall experience with Seasonal Savings program</c:v>
              </c:pt>
              <c:pt idx="1">
                <c:v>Energy savings you achieved in Seasonal Savings program</c:v>
              </c:pt>
              <c:pt idx="2">
                <c:v>Overall experience with Rush Hour Rewards program</c:v>
              </c:pt>
              <c:pt idx="3">
                <c:v>Length of Rush Hour Rewards events</c:v>
              </c:pt>
              <c:pt idx="4">
                <c:v>Number of Rush Hour Rewards events this summer</c:v>
              </c:pt>
              <c:pt idx="5">
                <c:v>Rush Hour Rewards event notifications</c:v>
              </c:pt>
              <c:pt idx="6">
                <c:v>Your comfort level on hot summer days</c:v>
              </c:pt>
              <c:pt idx="7">
                <c:v>The Nest thermostat itself</c:v>
              </c:pt>
              <c:pt idx="8">
                <c:v>The Nest thermostat installation process</c:v>
              </c:pt>
              <c:pt idx="9">
                <c:v>Receiving your Nest thermostat for free</c:v>
              </c:pt>
              <c:pt idx="10">
                <c:v>Program enrollment process</c:v>
              </c:pt>
            </c:strLit>
          </c:cat>
          <c:val>
            <c:numLit>
              <c:formatCode>General</c:formatCode>
              <c:ptCount val="11"/>
              <c:pt idx="0">
                <c:v>5.4794520547945313E-2</c:v>
              </c:pt>
              <c:pt idx="1">
                <c:v>8.2191780821917915E-2</c:v>
              </c:pt>
              <c:pt idx="2">
                <c:v>4.8128342245989386E-2</c:v>
              </c:pt>
              <c:pt idx="3">
                <c:v>9.0909090909090828E-2</c:v>
              </c:pt>
              <c:pt idx="4">
                <c:v>8.5561497326203106E-2</c:v>
              </c:pt>
              <c:pt idx="5">
                <c:v>4.8128342245989386E-2</c:v>
              </c:pt>
              <c:pt idx="6">
                <c:v>5.3191489361702482E-3</c:v>
              </c:pt>
              <c:pt idx="7">
                <c:v>0</c:v>
              </c:pt>
              <c:pt idx="8">
                <c:v>1.0638297872340496E-2</c:v>
              </c:pt>
              <c:pt idx="9">
                <c:v>5.3191489361701372E-3</c:v>
              </c:pt>
              <c:pt idx="10">
                <c:v>0</c:v>
              </c:pt>
            </c:numLit>
          </c:val>
          <c:extLst>
            <c:ext xmlns:c16="http://schemas.microsoft.com/office/drawing/2014/chart" uri="{C3380CC4-5D6E-409C-BE32-E72D297353CC}">
              <c16:uniqueId val="{00000005-4227-4737-90F5-A359FCCB5780}"/>
            </c:ext>
          </c:extLst>
        </c:ser>
        <c:dLbls>
          <c:showLegendKey val="0"/>
          <c:showVal val="0"/>
          <c:showCatName val="0"/>
          <c:showSerName val="0"/>
          <c:showPercent val="0"/>
          <c:showBubbleSize val="0"/>
        </c:dLbls>
        <c:gapWidth val="150"/>
        <c:overlap val="100"/>
        <c:axId val="956385199"/>
        <c:axId val="949720319"/>
      </c:barChart>
      <c:catAx>
        <c:axId val="956385199"/>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49720319"/>
        <c:crosses val="autoZero"/>
        <c:auto val="1"/>
        <c:lblAlgn val="ctr"/>
        <c:lblOffset val="100"/>
        <c:noMultiLvlLbl val="0"/>
      </c:catAx>
      <c:valAx>
        <c:axId val="949720319"/>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5638519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Wednesday, July 12th N= 368</c:v>
          </c:tx>
          <c:spPr>
            <a:solidFill>
              <a:schemeClr val="accent1"/>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0.64945652173913049</c:v>
              </c:pt>
              <c:pt idx="1">
                <c:v>0.25543478260869568</c:v>
              </c:pt>
              <c:pt idx="2">
                <c:v>0.16304347826086957</c:v>
              </c:pt>
              <c:pt idx="3">
                <c:v>0.11684782608695653</c:v>
              </c:pt>
              <c:pt idx="4">
                <c:v>0.18206521739130432</c:v>
              </c:pt>
              <c:pt idx="5">
                <c:v>6.7934782608695649E-2</c:v>
              </c:pt>
              <c:pt idx="6">
                <c:v>5.434782608695652E-3</c:v>
              </c:pt>
            </c:numLit>
          </c:val>
          <c:extLst>
            <c:ext xmlns:c16="http://schemas.microsoft.com/office/drawing/2014/chart" uri="{C3380CC4-5D6E-409C-BE32-E72D297353CC}">
              <c16:uniqueId val="{00000000-2C6D-4094-BE66-4F2A73752F95}"/>
            </c:ext>
          </c:extLst>
        </c:ser>
        <c:ser>
          <c:idx val="1"/>
          <c:order val="1"/>
          <c:tx>
            <c:v>Thursday, July 20th N = 120</c:v>
          </c:tx>
          <c:spPr>
            <a:solidFill>
              <a:schemeClr val="accent2"/>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0.52500000000000002</c:v>
              </c:pt>
              <c:pt idx="1">
                <c:v>0.21666666666666667</c:v>
              </c:pt>
              <c:pt idx="2">
                <c:v>0.2</c:v>
              </c:pt>
              <c:pt idx="3">
                <c:v>0.15</c:v>
              </c:pt>
              <c:pt idx="4">
                <c:v>0.10833333333333334</c:v>
              </c:pt>
              <c:pt idx="5">
                <c:v>4.1666666666666671E-2</c:v>
              </c:pt>
              <c:pt idx="6">
                <c:v>8.3333333333333332E-3</c:v>
              </c:pt>
            </c:numLit>
          </c:val>
          <c:extLst>
            <c:ext xmlns:c16="http://schemas.microsoft.com/office/drawing/2014/chart" uri="{C3380CC4-5D6E-409C-BE32-E72D297353CC}">
              <c16:uniqueId val="{00000001-2C6D-4094-BE66-4F2A73752F95}"/>
            </c:ext>
          </c:extLst>
        </c:ser>
        <c:ser>
          <c:idx val="2"/>
          <c:order val="2"/>
          <c:tx>
            <c:v>Friday, July 21st N = 140</c:v>
          </c:tx>
          <c:spPr>
            <a:solidFill>
              <a:schemeClr val="accent3"/>
            </a:solidFill>
            <a:ln>
              <a:noFill/>
            </a:ln>
            <a:effectLst/>
          </c:spPr>
          <c:invertIfNegative val="0"/>
          <c:cat>
            <c:strLit>
              <c:ptCount val="7"/>
              <c:pt idx="0">
                <c:v>I saw the notification on the Nest Thermostat</c:v>
              </c:pt>
              <c:pt idx="1">
                <c:v>I received an email</c:v>
              </c:pt>
              <c:pt idx="2">
                <c:v>I received a text</c:v>
              </c:pt>
              <c:pt idx="3">
                <c:v>I assumed it was an event because it was hot</c:v>
              </c:pt>
              <c:pt idx="4">
                <c:v>Other (please describe)</c:v>
              </c:pt>
              <c:pt idx="5">
                <c:v>Someone else in my home/business told me</c:v>
              </c:pt>
              <c:pt idx="6">
                <c:v>I checked the KCP&amp;L website</c:v>
              </c:pt>
            </c:strLit>
          </c:cat>
          <c:val>
            <c:numLit>
              <c:formatCode>General</c:formatCode>
              <c:ptCount val="7"/>
              <c:pt idx="0">
                <c:v>0.6785714285714286</c:v>
              </c:pt>
              <c:pt idx="1">
                <c:v>0.17142857142857143</c:v>
              </c:pt>
              <c:pt idx="2">
                <c:v>0.17857142857142858</c:v>
              </c:pt>
              <c:pt idx="3">
                <c:v>0.1357142857142857</c:v>
              </c:pt>
              <c:pt idx="4">
                <c:v>0.12142857142857143</c:v>
              </c:pt>
              <c:pt idx="5">
                <c:v>1.4285714285714285E-2</c:v>
              </c:pt>
              <c:pt idx="6">
                <c:v>1.4285714285714285E-2</c:v>
              </c:pt>
            </c:numLit>
          </c:val>
          <c:extLst>
            <c:ext xmlns:c16="http://schemas.microsoft.com/office/drawing/2014/chart" uri="{C3380CC4-5D6E-409C-BE32-E72D297353CC}">
              <c16:uniqueId val="{00000002-2C6D-4094-BE66-4F2A73752F95}"/>
            </c:ext>
          </c:extLst>
        </c:ser>
        <c:dLbls>
          <c:showLegendKey val="0"/>
          <c:showVal val="0"/>
          <c:showCatName val="0"/>
          <c:showSerName val="0"/>
          <c:showPercent val="0"/>
          <c:showBubbleSize val="0"/>
        </c:dLbls>
        <c:gapWidth val="219"/>
        <c:overlap val="-27"/>
        <c:axId val="562048688"/>
        <c:axId val="639825264"/>
      </c:barChart>
      <c:catAx>
        <c:axId val="5620486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39825264"/>
        <c:crosses val="autoZero"/>
        <c:auto val="1"/>
        <c:lblAlgn val="ctr"/>
        <c:lblOffset val="100"/>
        <c:noMultiLvlLbl val="0"/>
      </c:catAx>
      <c:valAx>
        <c:axId val="6398252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56204868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7332327282372787"/>
          <c:y val="5.3470136803470139E-2"/>
          <c:w val="0.70108580962555556"/>
          <c:h val="0.60581381906841236"/>
        </c:manualLayout>
      </c:layout>
      <c:barChart>
        <c:barDir val="col"/>
        <c:grouping val="clustered"/>
        <c:varyColors val="0"/>
        <c:ser>
          <c:idx val="0"/>
          <c:order val="0"/>
          <c:spPr>
            <a:solidFill>
              <a:schemeClr val="accent1"/>
            </a:solidFill>
            <a:ln>
              <a:noFill/>
            </a:ln>
            <a:effectLst/>
          </c:spPr>
          <c:invertIfNegative val="0"/>
          <c:dLbls>
            <c:dLbl>
              <c:idx val="2"/>
              <c:layout>
                <c:manualLayout>
                  <c:x val="2.3264470500651406E-3"/>
                  <c:y val="1.2512512512512475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D2-458B-9F97-1BAD4BCE9CE7}"/>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4-Year Target</c:v>
                </c:pt>
              </c:strCache>
            </c:strRef>
          </c:cat>
          <c:val>
            <c:numRef>
              <c:f>('Business EER - Standard'!$B$12,'Business EER - Standard'!$C$12,'Business EER - Standard'!$F$12,'Business EER - Standard'!$E$12)</c:f>
              <c:numCache>
                <c:formatCode>#,##0</c:formatCode>
                <c:ptCount val="4"/>
                <c:pt idx="0">
                  <c:v>17339531.135800019</c:v>
                </c:pt>
                <c:pt idx="1">
                  <c:v>18827606.210124303</c:v>
                </c:pt>
                <c:pt idx="2">
                  <c:v>18074501.96171933</c:v>
                </c:pt>
                <c:pt idx="3">
                  <c:v>72963362.777494401</c:v>
                </c:pt>
              </c:numCache>
            </c:numRef>
          </c:val>
          <c:extLst>
            <c:ext xmlns:c16="http://schemas.microsoft.com/office/drawing/2014/chart" uri="{C3380CC4-5D6E-409C-BE32-E72D297353CC}">
              <c16:uniqueId val="{00000000-0BD2-458B-9F97-1BAD4BCE9CE7}"/>
            </c:ext>
          </c:extLst>
        </c:ser>
        <c:dLbls>
          <c:dLblPos val="outEnd"/>
          <c:showLegendKey val="0"/>
          <c:showVal val="1"/>
          <c:showCatName val="0"/>
          <c:showSerName val="0"/>
          <c:showPercent val="0"/>
          <c:showBubbleSize val="0"/>
        </c:dLbls>
        <c:gapWidth val="219"/>
        <c:overlap val="-27"/>
        <c:axId val="550421560"/>
        <c:axId val="550414504"/>
      </c:barChart>
      <c:catAx>
        <c:axId val="5504215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504"/>
        <c:crosses val="autoZero"/>
        <c:auto val="1"/>
        <c:lblAlgn val="ctr"/>
        <c:lblOffset val="100"/>
        <c:noMultiLvlLbl val="0"/>
      </c:catAx>
      <c:valAx>
        <c:axId val="55041450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(kWh)</a:t>
                </a:r>
              </a:p>
            </c:rich>
          </c:tx>
          <c:layout>
            <c:manualLayout>
              <c:xMode val="edge"/>
              <c:yMode val="edge"/>
              <c:x val="6.9793411501954212E-3"/>
              <c:y val="0.26280414272540259"/>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1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a:t>At any point before or during the hours of the event, did you or a member of your household adjust your thermostat?</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v>Wednesday, July 12th, n = 390</c:v>
          </c:tx>
          <c:spPr>
            <a:solidFill>
              <a:schemeClr val="accent1"/>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8.9743589743589744E-2</c:v>
              </c:pt>
              <c:pt idx="1">
                <c:v>0.15641025641025641</c:v>
              </c:pt>
              <c:pt idx="2">
                <c:v>0.6333333333333333</c:v>
              </c:pt>
              <c:pt idx="3">
                <c:v>0.12051282051282051</c:v>
              </c:pt>
            </c:numLit>
          </c:val>
          <c:extLst>
            <c:ext xmlns:c16="http://schemas.microsoft.com/office/drawing/2014/chart" uri="{C3380CC4-5D6E-409C-BE32-E72D297353CC}">
              <c16:uniqueId val="{00000000-EA76-4572-8323-66C171ACAFE3}"/>
            </c:ext>
          </c:extLst>
        </c:ser>
        <c:ser>
          <c:idx val="1"/>
          <c:order val="1"/>
          <c:tx>
            <c:v>Thursday, July 20th, n = 115</c:v>
          </c:tx>
          <c:spPr>
            <a:solidFill>
              <a:schemeClr val="accent2"/>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0.10434782608695652</c:v>
              </c:pt>
              <c:pt idx="1">
                <c:v>0.10434782608695652</c:v>
              </c:pt>
              <c:pt idx="2">
                <c:v>0.70434782608695656</c:v>
              </c:pt>
              <c:pt idx="3">
                <c:v>8.6956521739130432E-2</c:v>
              </c:pt>
            </c:numLit>
          </c:val>
          <c:extLst>
            <c:ext xmlns:c16="http://schemas.microsoft.com/office/drawing/2014/chart" uri="{C3380CC4-5D6E-409C-BE32-E72D297353CC}">
              <c16:uniqueId val="{00000001-EA76-4572-8323-66C171ACAFE3}"/>
            </c:ext>
          </c:extLst>
        </c:ser>
        <c:ser>
          <c:idx val="2"/>
          <c:order val="2"/>
          <c:tx>
            <c:v>Friday, July 21st, n = 161</c:v>
          </c:tx>
          <c:spPr>
            <a:solidFill>
              <a:schemeClr val="accent3"/>
            </a:solidFill>
            <a:ln>
              <a:noFill/>
            </a:ln>
            <a:effectLst/>
          </c:spPr>
          <c:invertIfNegative val="0"/>
          <c:cat>
            <c:strLit>
              <c:ptCount val="4"/>
              <c:pt idx="0">
                <c:v>Yes, adjusted thermostat before event</c:v>
              </c:pt>
              <c:pt idx="1">
                <c:v>Yes, adjusted thermostat during the event hours</c:v>
              </c:pt>
              <c:pt idx="2">
                <c:v>No</c:v>
              </c:pt>
              <c:pt idx="3">
                <c:v>Don't Know</c:v>
              </c:pt>
            </c:strLit>
          </c:cat>
          <c:val>
            <c:numLit>
              <c:formatCode>General</c:formatCode>
              <c:ptCount val="4"/>
              <c:pt idx="0">
                <c:v>0.13043478260869565</c:v>
              </c:pt>
              <c:pt idx="1">
                <c:v>0.20496894409937888</c:v>
              </c:pt>
              <c:pt idx="2">
                <c:v>0.55900621118012417</c:v>
              </c:pt>
              <c:pt idx="3">
                <c:v>0.10559006211180125</c:v>
              </c:pt>
            </c:numLit>
          </c:val>
          <c:extLst>
            <c:ext xmlns:c16="http://schemas.microsoft.com/office/drawing/2014/chart" uri="{C3380CC4-5D6E-409C-BE32-E72D297353CC}">
              <c16:uniqueId val="{00000002-EA76-4572-8323-66C171ACAFE3}"/>
            </c:ext>
          </c:extLst>
        </c:ser>
        <c:dLbls>
          <c:showLegendKey val="0"/>
          <c:showVal val="0"/>
          <c:showCatName val="0"/>
          <c:showSerName val="0"/>
          <c:showPercent val="0"/>
          <c:showBubbleSize val="0"/>
        </c:dLbls>
        <c:gapWidth val="219"/>
        <c:overlap val="-27"/>
        <c:axId val="332132063"/>
        <c:axId val="1029020095"/>
      </c:barChart>
      <c:catAx>
        <c:axId val="33213206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1029020095"/>
        <c:crosses val="autoZero"/>
        <c:auto val="1"/>
        <c:lblAlgn val="ctr"/>
        <c:lblOffset val="100"/>
        <c:noMultiLvlLbl val="0"/>
      </c:catAx>
      <c:valAx>
        <c:axId val="1029020095"/>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crossAx val="33213206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1"/>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600347066226330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('Demand Response Incentive'!$B$11,'Demand Response Incentive'!$C$11,'Demand Response Incentive'!$F$11,'Demand Response Incentive'!$E$11)</c:f>
              <c:strCache>
                <c:ptCount val="4"/>
                <c:pt idx="0">
                  <c:v>Reported Savings</c:v>
                </c:pt>
                <c:pt idx="1">
                  <c:v>Verified Savings</c:v>
                </c:pt>
                <c:pt idx="2">
                  <c:v>Verified Savings</c:v>
                </c:pt>
                <c:pt idx="3">
                  <c:v>MEEIA 4-Year Target</c:v>
                </c:pt>
              </c:strCache>
            </c:strRef>
          </c:cat>
          <c:val>
            <c:numRef>
              <c:f>('Demand Response Incentive'!$B$13,'Demand Response Incentive'!$C$13,'Demand Response Incentive'!$F$13,'Demand Response Incentive'!$E$13)</c:f>
              <c:numCache>
                <c:formatCode>#,##0</c:formatCode>
                <c:ptCount val="4"/>
                <c:pt idx="0">
                  <c:v>16400</c:v>
                </c:pt>
                <c:pt idx="1">
                  <c:v>21035</c:v>
                </c:pt>
                <c:pt idx="2">
                  <c:v>21035</c:v>
                </c:pt>
                <c:pt idx="3">
                  <c:v>15000</c:v>
                </c:pt>
              </c:numCache>
            </c:numRef>
          </c:val>
          <c:extLst>
            <c:ext xmlns:c16="http://schemas.microsoft.com/office/drawing/2014/chart" uri="{C3380CC4-5D6E-409C-BE32-E72D297353CC}">
              <c16:uniqueId val="{00000000-47ED-49FF-9C80-24453DD45E3C}"/>
            </c:ext>
          </c:extLst>
        </c:ser>
        <c:dLbls>
          <c:dLblPos val="outEnd"/>
          <c:showLegendKey val="0"/>
          <c:showVal val="1"/>
          <c:showCatName val="0"/>
          <c:showSerName val="0"/>
          <c:showPercent val="0"/>
          <c:showBubbleSize val="0"/>
        </c:dLbls>
        <c:gapWidth val="219"/>
        <c:overlap val="-27"/>
        <c:axId val="732708064"/>
        <c:axId val="732708848"/>
      </c:barChart>
      <c:catAx>
        <c:axId val="7327080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848"/>
        <c:crosses val="autoZero"/>
        <c:auto val="1"/>
        <c:lblAlgn val="ctr"/>
        <c:lblOffset val="100"/>
        <c:noMultiLvlLbl val="0"/>
      </c:catAx>
      <c:valAx>
        <c:axId val="7327088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732708064"/>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1924473636775302"/>
          <c:y val="5.3470136803470139E-2"/>
          <c:w val="0.75516434608153038"/>
          <c:h val="0.6141554940767539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Standard'!$B$11,'Business EER - Standard'!$C$11,'Business EER - Standard'!$F$11,'Business EER - Standard'!$E$11)</c:f>
              <c:strCache>
                <c:ptCount val="4"/>
                <c:pt idx="0">
                  <c:v>Reported Savings</c:v>
                </c:pt>
                <c:pt idx="1">
                  <c:v>Verified Savings</c:v>
                </c:pt>
                <c:pt idx="2">
                  <c:v>Verified Savings</c:v>
                </c:pt>
                <c:pt idx="3">
                  <c:v>MEEIA 4-Year Target</c:v>
                </c:pt>
              </c:strCache>
            </c:strRef>
          </c:cat>
          <c:val>
            <c:numRef>
              <c:f>('Business EER - Standard'!$B$13,'Business EER - Standard'!$C$13,'Business EER - Standard'!$F$13,'Business EER - Standard'!$E$13)</c:f>
              <c:numCache>
                <c:formatCode>#,##0</c:formatCode>
                <c:ptCount val="4"/>
                <c:pt idx="0">
                  <c:v>3277.1992999999975</c:v>
                </c:pt>
                <c:pt idx="1">
                  <c:v>3889.231315453394</c:v>
                </c:pt>
                <c:pt idx="2">
                  <c:v>3733.662062835258</c:v>
                </c:pt>
                <c:pt idx="3">
                  <c:v>13667.02475</c:v>
                </c:pt>
              </c:numCache>
            </c:numRef>
          </c:val>
          <c:extLst>
            <c:ext xmlns:c16="http://schemas.microsoft.com/office/drawing/2014/chart" uri="{C3380CC4-5D6E-409C-BE32-E72D297353CC}">
              <c16:uniqueId val="{00000000-464A-4999-9A04-2DD9B7DDDAED}"/>
            </c:ext>
          </c:extLst>
        </c:ser>
        <c:dLbls>
          <c:dLblPos val="outEnd"/>
          <c:showLegendKey val="0"/>
          <c:showVal val="1"/>
          <c:showCatName val="0"/>
          <c:showSerName val="0"/>
          <c:showPercent val="0"/>
          <c:showBubbleSize val="0"/>
        </c:dLbls>
        <c:gapWidth val="219"/>
        <c:overlap val="-27"/>
        <c:axId val="550414896"/>
        <c:axId val="550415680"/>
      </c:barChart>
      <c:catAx>
        <c:axId val="5504148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5680"/>
        <c:crosses val="autoZero"/>
        <c:auto val="1"/>
        <c:lblAlgn val="ctr"/>
        <c:lblOffset val="100"/>
        <c:noMultiLvlLbl val="0"/>
      </c:catAx>
      <c:valAx>
        <c:axId val="55041568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a:t>(kW)</a:t>
                </a:r>
              </a:p>
            </c:rich>
          </c:tx>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1489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Standard'!$O$69</c:f>
              <c:strCache>
                <c:ptCount val="1"/>
                <c:pt idx="0">
                  <c:v>Percentage of Verified savings kWh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Standard'!$A$70:$A$83</c:f>
              <c:strCache>
                <c:ptCount val="14"/>
                <c:pt idx="0">
                  <c:v>Interior LED Linear Lamp Replacing 4ft T8, T12, or T5 Lamp</c:v>
                </c:pt>
                <c:pt idx="1">
                  <c:v>Interior LED 2X4 Retrofit Kit replacing T8, T12 or T5/T5HO fixture</c:v>
                </c:pt>
                <c:pt idx="2">
                  <c:v>Interior Occupancy or Vacancy Sensor Replacing No Controls</c:v>
                </c:pt>
                <c:pt idx="3">
                  <c:v>Interior LED 2X4 Troffer or Linear Ambient replacing T8, T12 or T5/T5HO fixture</c:v>
                </c:pt>
                <c:pt idx="4">
                  <c:v>Interior LED 2X2 Troffer or Linear Ambient replacing T8, T12 or T5/T5HO fixture</c:v>
                </c:pt>
                <c:pt idx="5">
                  <c:v>LED High Bay Fixture replacing 451W - 750W fixture</c:v>
                </c:pt>
                <c:pt idx="6">
                  <c:v>Interior Directional LED Lamp replacing 50-70W Lamp</c:v>
                </c:pt>
                <c:pt idx="7">
                  <c:v>Interior Directional LED Lamp replacing 71-110W Lamp</c:v>
                </c:pt>
                <c:pt idx="8">
                  <c:v>LED Low/High Bay Fixture replacing 301W‐450W fixture</c:v>
                </c:pt>
                <c:pt idx="9">
                  <c:v>Parking Garage LED replacing 101W-175W Fixture or Mogul Screw-Base Lamp</c:v>
                </c:pt>
                <c:pt idx="10">
                  <c:v>Remove 4ft Lamp from T8 or T12 system</c:v>
                </c:pt>
                <c:pt idx="11">
                  <c:v>Parking Garage LED replacing &lt;= 100W Fixture or Mogul Screw-Base Lamp</c:v>
                </c:pt>
                <c:pt idx="12">
                  <c:v>Interior LED Downlight or Retrofit Kit replacing 61-100W Fixture</c:v>
                </c:pt>
                <c:pt idx="13">
                  <c:v>Other Measures</c:v>
                </c:pt>
              </c:strCache>
            </c:strRef>
          </c:cat>
          <c:val>
            <c:numRef>
              <c:f>'Business EER - Standard'!$O$70:$O$83</c:f>
              <c:numCache>
                <c:formatCode>0%</c:formatCode>
                <c:ptCount val="14"/>
                <c:pt idx="0">
                  <c:v>0.44689538383568378</c:v>
                </c:pt>
                <c:pt idx="4">
                  <c:v>3.1110592293599516E-2</c:v>
                </c:pt>
                <c:pt idx="5">
                  <c:v>2.4325605728037297E-2</c:v>
                </c:pt>
                <c:pt idx="6">
                  <c:v>3.5730850580244701E-2</c:v>
                </c:pt>
                <c:pt idx="7">
                  <c:v>2.9968957647177972E-2</c:v>
                </c:pt>
                <c:pt idx="8">
                  <c:v>2.5459094302174995E-2</c:v>
                </c:pt>
                <c:pt idx="9">
                  <c:v>1.630995738848013E-2</c:v>
                </c:pt>
                <c:pt idx="11">
                  <c:v>2.2349451485554506E-2</c:v>
                </c:pt>
                <c:pt idx="13">
                  <c:v>0.14551790298979667</c:v>
                </c:pt>
              </c:numCache>
            </c:numRef>
          </c:val>
          <c:extLst>
            <c:ext xmlns:c16="http://schemas.microsoft.com/office/drawing/2014/chart" uri="{C3380CC4-5D6E-409C-BE32-E72D297353CC}">
              <c16:uniqueId val="{00000000-9F07-49BF-AA5F-79CE1FBFD2A5}"/>
            </c:ext>
          </c:extLst>
        </c:ser>
        <c:dLbls>
          <c:showLegendKey val="0"/>
          <c:showVal val="0"/>
          <c:showCatName val="0"/>
          <c:showSerName val="0"/>
          <c:showPercent val="0"/>
          <c:showBubbleSize val="0"/>
        </c:dLbls>
        <c:gapWidth val="219"/>
        <c:overlap val="-27"/>
        <c:axId val="1371168544"/>
        <c:axId val="1113023072"/>
      </c:barChart>
      <c:catAx>
        <c:axId val="13711685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23072"/>
        <c:crosses val="autoZero"/>
        <c:auto val="1"/>
        <c:lblAlgn val="ctr"/>
        <c:lblOffset val="100"/>
        <c:noMultiLvlLbl val="0"/>
      </c:catAx>
      <c:valAx>
        <c:axId val="11130230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685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Standard'!$P$69</c:f>
              <c:strCache>
                <c:ptCount val="1"/>
                <c:pt idx="0">
                  <c:v>Percentage of Verified savings kW (%)</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Standard'!$A$70:$A$83</c:f>
              <c:strCache>
                <c:ptCount val="14"/>
                <c:pt idx="0">
                  <c:v>Interior LED Linear Lamp Replacing 4ft T8, T12, or T5 Lamp</c:v>
                </c:pt>
                <c:pt idx="1">
                  <c:v>Interior LED 2X4 Retrofit Kit replacing T8, T12 or T5/T5HO fixture</c:v>
                </c:pt>
                <c:pt idx="2">
                  <c:v>Interior Occupancy or Vacancy Sensor Replacing No Controls</c:v>
                </c:pt>
                <c:pt idx="3">
                  <c:v>Interior LED 2X4 Troffer or Linear Ambient replacing T8, T12 or T5/T5HO fixture</c:v>
                </c:pt>
                <c:pt idx="4">
                  <c:v>Interior LED 2X2 Troffer or Linear Ambient replacing T8, T12 or T5/T5HO fixture</c:v>
                </c:pt>
                <c:pt idx="5">
                  <c:v>LED High Bay Fixture replacing 451W - 750W fixture</c:v>
                </c:pt>
                <c:pt idx="6">
                  <c:v>Interior Directional LED Lamp replacing 50-70W Lamp</c:v>
                </c:pt>
                <c:pt idx="7">
                  <c:v>Interior Directional LED Lamp replacing 71-110W Lamp</c:v>
                </c:pt>
                <c:pt idx="8">
                  <c:v>LED Low/High Bay Fixture replacing 301W‐450W fixture</c:v>
                </c:pt>
                <c:pt idx="9">
                  <c:v>Parking Garage LED replacing 101W-175W Fixture or Mogul Screw-Base Lamp</c:v>
                </c:pt>
                <c:pt idx="10">
                  <c:v>Remove 4ft Lamp from T8 or T12 system</c:v>
                </c:pt>
                <c:pt idx="11">
                  <c:v>Parking Garage LED replacing &lt;= 100W Fixture or Mogul Screw-Base Lamp</c:v>
                </c:pt>
                <c:pt idx="12">
                  <c:v>Interior LED Downlight or Retrofit Kit replacing 61-100W Fixture</c:v>
                </c:pt>
                <c:pt idx="13">
                  <c:v>Other Measures</c:v>
                </c:pt>
              </c:strCache>
            </c:strRef>
          </c:cat>
          <c:val>
            <c:numRef>
              <c:f>'Business EER - Standard'!$P$70:$P$83</c:f>
              <c:numCache>
                <c:formatCode>0%</c:formatCode>
                <c:ptCount val="14"/>
                <c:pt idx="0">
                  <c:v>0.39334775455116011</c:v>
                </c:pt>
                <c:pt idx="4">
                  <c:v>3.0098309252221813E-2</c:v>
                </c:pt>
                <c:pt idx="5">
                  <c:v>2.23174034503963E-2</c:v>
                </c:pt>
                <c:pt idx="6">
                  <c:v>3.2545943348061074E-2</c:v>
                </c:pt>
                <c:pt idx="7">
                  <c:v>2.6669523982870633E-2</c:v>
                </c:pt>
                <c:pt idx="8">
                  <c:v>2.170274004029267E-2</c:v>
                </c:pt>
                <c:pt idx="9">
                  <c:v>1.4114874411078627E-2</c:v>
                </c:pt>
                <c:pt idx="11">
                  <c:v>1.234231808454638E-2</c:v>
                </c:pt>
                <c:pt idx="13">
                  <c:v>0.1169066406491681</c:v>
                </c:pt>
              </c:numCache>
            </c:numRef>
          </c:val>
          <c:extLst>
            <c:ext xmlns:c16="http://schemas.microsoft.com/office/drawing/2014/chart" uri="{C3380CC4-5D6E-409C-BE32-E72D297353CC}">
              <c16:uniqueId val="{00000000-073E-43B8-ABA0-8AE4FC693701}"/>
            </c:ext>
          </c:extLst>
        </c:ser>
        <c:dLbls>
          <c:showLegendKey val="0"/>
          <c:showVal val="0"/>
          <c:showCatName val="0"/>
          <c:showSerName val="0"/>
          <c:showPercent val="0"/>
          <c:showBubbleSize val="0"/>
        </c:dLbls>
        <c:gapWidth val="219"/>
        <c:overlap val="-27"/>
        <c:axId val="1371178112"/>
        <c:axId val="692277168"/>
      </c:barChart>
      <c:catAx>
        <c:axId val="137117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692277168"/>
        <c:crosses val="autoZero"/>
        <c:auto val="1"/>
        <c:lblAlgn val="ctr"/>
        <c:lblOffset val="100"/>
        <c:noMultiLvlLbl val="0"/>
      </c:catAx>
      <c:valAx>
        <c:axId val="69227716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3711781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Standard'!$G$89</c:f>
              <c:strCache>
                <c:ptCount val="1"/>
                <c:pt idx="0">
                  <c:v>% of Verified Total kWh</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Standard'!$B$90:$B$97</c:f>
              <c:strCache>
                <c:ptCount val="8"/>
                <c:pt idx="0">
                  <c:v>Exterior</c:v>
                </c:pt>
                <c:pt idx="1">
                  <c:v>Industrial</c:v>
                </c:pt>
                <c:pt idx="2">
                  <c:v>Office</c:v>
                </c:pt>
                <c:pt idx="3">
                  <c:v>Other</c:v>
                </c:pt>
                <c:pt idx="4">
                  <c:v>Retail</c:v>
                </c:pt>
                <c:pt idx="5">
                  <c:v>School</c:v>
                </c:pt>
                <c:pt idx="6">
                  <c:v>Warehouse</c:v>
                </c:pt>
                <c:pt idx="7">
                  <c:v>Parking Garage*</c:v>
                </c:pt>
              </c:strCache>
            </c:strRef>
          </c:cat>
          <c:val>
            <c:numRef>
              <c:f>'Business EER - Standard'!$G$90:$G$97</c:f>
              <c:numCache>
                <c:formatCode>0%</c:formatCode>
                <c:ptCount val="8"/>
                <c:pt idx="0">
                  <c:v>6.4939905198371914E-3</c:v>
                </c:pt>
                <c:pt idx="1">
                  <c:v>4.6047245486809517E-2</c:v>
                </c:pt>
                <c:pt idx="2">
                  <c:v>0.21667177734882967</c:v>
                </c:pt>
                <c:pt idx="3">
                  <c:v>0.28247260655257905</c:v>
                </c:pt>
                <c:pt idx="4">
                  <c:v>0.14387465691212317</c:v>
                </c:pt>
                <c:pt idx="5">
                  <c:v>0.16862404128931821</c:v>
                </c:pt>
                <c:pt idx="6">
                  <c:v>4.3408365703307174E-2</c:v>
                </c:pt>
                <c:pt idx="7">
                  <c:v>9.2407316187195984E-2</c:v>
                </c:pt>
              </c:numCache>
            </c:numRef>
          </c:val>
          <c:extLst>
            <c:ext xmlns:c16="http://schemas.microsoft.com/office/drawing/2014/chart" uri="{C3380CC4-5D6E-409C-BE32-E72D297353CC}">
              <c16:uniqueId val="{00000000-B1CB-447D-9F3F-9D75F8F53BB9}"/>
            </c:ext>
          </c:extLst>
        </c:ser>
        <c:dLbls>
          <c:showLegendKey val="0"/>
          <c:showVal val="0"/>
          <c:showCatName val="0"/>
          <c:showSerName val="0"/>
          <c:showPercent val="0"/>
          <c:showBubbleSize val="0"/>
        </c:dLbls>
        <c:gapWidth val="219"/>
        <c:overlap val="-27"/>
        <c:axId val="1116108208"/>
        <c:axId val="996195264"/>
      </c:barChart>
      <c:catAx>
        <c:axId val="1116108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996195264"/>
        <c:crosses val="autoZero"/>
        <c:auto val="1"/>
        <c:lblAlgn val="ctr"/>
        <c:lblOffset val="100"/>
        <c:noMultiLvlLbl val="0"/>
      </c:catAx>
      <c:valAx>
        <c:axId val="9961952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610820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'Business EER - Standard'!$K$89</c:f>
              <c:strCache>
                <c:ptCount val="1"/>
                <c:pt idx="0">
                  <c:v>% of Verified Total kW</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Standard'!$B$90:$B$97</c:f>
              <c:strCache>
                <c:ptCount val="8"/>
                <c:pt idx="0">
                  <c:v>Exterior</c:v>
                </c:pt>
                <c:pt idx="1">
                  <c:v>Industrial</c:v>
                </c:pt>
                <c:pt idx="2">
                  <c:v>Office</c:v>
                </c:pt>
                <c:pt idx="3">
                  <c:v>Other</c:v>
                </c:pt>
                <c:pt idx="4">
                  <c:v>Retail</c:v>
                </c:pt>
                <c:pt idx="5">
                  <c:v>School</c:v>
                </c:pt>
                <c:pt idx="6">
                  <c:v>Warehouse</c:v>
                </c:pt>
                <c:pt idx="7">
                  <c:v>Parking Garage*</c:v>
                </c:pt>
              </c:strCache>
            </c:strRef>
          </c:cat>
          <c:val>
            <c:numRef>
              <c:f>'Business EER - Standard'!$K$90:$K$97</c:f>
              <c:numCache>
                <c:formatCode>0%</c:formatCode>
                <c:ptCount val="8"/>
                <c:pt idx="0">
                  <c:v>0</c:v>
                </c:pt>
                <c:pt idx="1">
                  <c:v>7.2478597386616717E-2</c:v>
                </c:pt>
                <c:pt idx="2">
                  <c:v>4.2467846958861036E-2</c:v>
                </c:pt>
                <c:pt idx="3">
                  <c:v>0.27481019554101704</c:v>
                </c:pt>
                <c:pt idx="4">
                  <c:v>0.25855369512057091</c:v>
                </c:pt>
                <c:pt idx="5">
                  <c:v>0.12198136728600846</c:v>
                </c:pt>
                <c:pt idx="6">
                  <c:v>0.18894546707880613</c:v>
                </c:pt>
                <c:pt idx="7">
                  <c:v>4.0762830628119702E-2</c:v>
                </c:pt>
              </c:numCache>
            </c:numRef>
          </c:val>
          <c:extLst>
            <c:ext xmlns:c16="http://schemas.microsoft.com/office/drawing/2014/chart" uri="{C3380CC4-5D6E-409C-BE32-E72D297353CC}">
              <c16:uniqueId val="{00000000-4FD1-4682-A97E-1D47D15B2D91}"/>
            </c:ext>
          </c:extLst>
        </c:ser>
        <c:dLbls>
          <c:showLegendKey val="0"/>
          <c:showVal val="0"/>
          <c:showCatName val="0"/>
          <c:showSerName val="0"/>
          <c:showPercent val="0"/>
          <c:showBubbleSize val="0"/>
        </c:dLbls>
        <c:gapWidth val="219"/>
        <c:overlap val="-27"/>
        <c:axId val="1117302656"/>
        <c:axId val="1113042080"/>
      </c:barChart>
      <c:catAx>
        <c:axId val="11173026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3042080"/>
        <c:crosses val="autoZero"/>
        <c:auto val="1"/>
        <c:lblAlgn val="ctr"/>
        <c:lblOffset val="100"/>
        <c:noMultiLvlLbl val="0"/>
      </c:catAx>
      <c:valAx>
        <c:axId val="11130420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173026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b="1"/>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8262906102398844"/>
          <c:y val="5.3470136803470139E-2"/>
          <c:w val="0.69178002142529504"/>
          <c:h val="0.65169303161429148"/>
        </c:manualLayout>
      </c:layout>
      <c:barChart>
        <c:barDir val="col"/>
        <c:grouping val="clustered"/>
        <c:varyColors val="0"/>
        <c:ser>
          <c:idx val="0"/>
          <c:order val="0"/>
          <c:spPr>
            <a:solidFill>
              <a:schemeClr val="accent1"/>
            </a:solidFill>
            <a:ln>
              <a:noFill/>
            </a:ln>
            <a:effectLst/>
          </c:spPr>
          <c:invertIfNegative val="0"/>
          <c:dLbls>
            <c:dLbl>
              <c:idx val="3"/>
              <c:layout>
                <c:manualLayout>
                  <c:x val="2.3264470500651406E-3"/>
                  <c:y val="8.34167500834167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2F1-474B-937B-56DD2DE8029B}"/>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('Business EER - Custom'!$B$11,'Business EER - Custom'!$C$11,'Business EER - Custom'!$F$11,'Business EER - Custom'!$E$11)</c:f>
              <c:strCache>
                <c:ptCount val="4"/>
                <c:pt idx="0">
                  <c:v>Reported Savings</c:v>
                </c:pt>
                <c:pt idx="1">
                  <c:v>Verified Savings</c:v>
                </c:pt>
                <c:pt idx="2">
                  <c:v>Verified Savings</c:v>
                </c:pt>
                <c:pt idx="3">
                  <c:v>MEEIA 4-Year Target</c:v>
                </c:pt>
              </c:strCache>
            </c:strRef>
          </c:cat>
          <c:val>
            <c:numRef>
              <c:f>('Business EER - Custom'!$B$12,'Business EER - Custom'!$C$12,'Business EER - Custom'!$F$12,'Business EER - Custom'!$E$12)</c:f>
              <c:numCache>
                <c:formatCode>#,##0</c:formatCode>
                <c:ptCount val="4"/>
                <c:pt idx="0">
                  <c:v>15529466.787</c:v>
                </c:pt>
                <c:pt idx="1">
                  <c:v>13553349.768766049</c:v>
                </c:pt>
                <c:pt idx="2">
                  <c:v>9351811.3404485732</c:v>
                </c:pt>
                <c:pt idx="3">
                  <c:v>55451825.049999893</c:v>
                </c:pt>
              </c:numCache>
            </c:numRef>
          </c:val>
          <c:extLst>
            <c:ext xmlns:c16="http://schemas.microsoft.com/office/drawing/2014/chart" uri="{C3380CC4-5D6E-409C-BE32-E72D297353CC}">
              <c16:uniqueId val="{00000000-02F1-474B-937B-56DD2DE8029B}"/>
            </c:ext>
          </c:extLst>
        </c:ser>
        <c:dLbls>
          <c:dLblPos val="outEnd"/>
          <c:showLegendKey val="0"/>
          <c:showVal val="1"/>
          <c:showCatName val="0"/>
          <c:showSerName val="0"/>
          <c:showPercent val="0"/>
          <c:showBubbleSize val="0"/>
        </c:dLbls>
        <c:gapWidth val="219"/>
        <c:overlap val="-27"/>
        <c:axId val="550425088"/>
        <c:axId val="550425872"/>
      </c:barChart>
      <c:catAx>
        <c:axId val="5504250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872"/>
        <c:crosses val="autoZero"/>
        <c:auto val="1"/>
        <c:lblAlgn val="ctr"/>
        <c:lblOffset val="100"/>
        <c:noMultiLvlLbl val="0"/>
      </c:catAx>
      <c:valAx>
        <c:axId val="55042587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r>
                  <a:rPr lang="en-US" sz="1400" b="1">
                    <a:solidFill>
                      <a:sysClr val="windowText" lastClr="000000"/>
                    </a:solidFill>
                    <a:latin typeface="Arial" panose="020B0604020202020204" pitchFamily="34" charset="0"/>
                    <a:cs typeface="Arial" panose="020B0604020202020204" pitchFamily="34" charset="0"/>
                  </a:rPr>
                  <a:t>(MWh)</a:t>
                </a:r>
              </a:p>
            </c:rich>
          </c:tx>
          <c:layout>
            <c:manualLayout>
              <c:xMode val="edge"/>
              <c:yMode val="edge"/>
              <c:x val="1.3958682300390842E-2"/>
              <c:y val="0.31937120847882006"/>
            </c:manualLayout>
          </c:layout>
          <c:overlay val="0"/>
          <c:spPr>
            <a:noFill/>
            <a:ln>
              <a:noFill/>
            </a:ln>
            <a:effectLst/>
          </c:spPr>
          <c:txPr>
            <a:bodyPr rot="-54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title>
        <c:numFmt formatCode="_(* #,##0_);_(* \(#,##0\);_(* &quot;-&quot;_);_(@_)" sourceLinked="0"/>
        <c:majorTickMark val="none"/>
        <c:minorTickMark val="none"/>
        <c:tickLblPos val="nextTo"/>
        <c:spPr>
          <a:noFill/>
          <a:ln>
            <a:noFill/>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n-US"/>
          </a:p>
        </c:txPr>
        <c:crossAx val="55042508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_xlchart.v1.10</cx:f>
      </cx:strDim>
      <cx:numDim type="val">
        <cx:f>_xlchart.v1.11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0.xml><?xml version="1.0" encoding="utf-8"?>
<cx:chartSpace xmlns:a="http://schemas.openxmlformats.org/drawingml/2006/main" xmlns:r="http://schemas.openxmlformats.org/officeDocument/2006/relationships" xmlns:cx="http://schemas.microsoft.com/office/drawing/2014/chartex">
  <cx:chartData>
    <cx:data id="0">
      <cx:strDim type="cat">
        <cx:f>_xlchart.v1.20</cx:f>
      </cx:strDim>
      <cx:numDim type="val">
        <cx:f>_xlchart.v1.21</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1.xml><?xml version="1.0" encoding="utf-8"?>
<cx:chartSpace xmlns:a="http://schemas.openxmlformats.org/drawingml/2006/main" xmlns:r="http://schemas.openxmlformats.org/officeDocument/2006/relationships" xmlns:cx="http://schemas.microsoft.com/office/drawing/2014/chartex">
  <cx:chartData>
    <cx:data id="0">
      <cx:strDim type="cat">
        <cx:f>_xlchart.v1.16</cx:f>
      </cx:strDim>
      <cx:numDim type="val">
        <cx:f>_xlchart.v1.17</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2.xml><?xml version="1.0" encoding="utf-8"?>
<cx:chartSpace xmlns:a="http://schemas.openxmlformats.org/drawingml/2006/main" xmlns:r="http://schemas.openxmlformats.org/officeDocument/2006/relationships" xmlns:cx="http://schemas.microsoft.com/office/drawing/2014/chartex">
  <cx:chartData>
    <cx:data id="0">
      <cx:strDim type="cat">
        <cx:f>_xlchart.v1.22</cx:f>
      </cx:strDim>
      <cx:numDim type="val">
        <cx:f>_xlchart.v1.23</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3.xml><?xml version="1.0" encoding="utf-8"?>
<cx:chartSpace xmlns:a="http://schemas.openxmlformats.org/drawingml/2006/main" xmlns:r="http://schemas.openxmlformats.org/officeDocument/2006/relationships" xmlns:cx="http://schemas.microsoft.com/office/drawing/2014/chartex">
  <cx:chartData>
    <cx:data id="0">
      <cx:strDim type="cat">
        <cx:f>_xlchart.v1.28</cx:f>
      </cx:strDim>
      <cx:numDim type="val">
        <cx:f>_xlchart.v1.29</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4.xml><?xml version="1.0" encoding="utf-8"?>
<cx:chartSpace xmlns:a="http://schemas.openxmlformats.org/drawingml/2006/main" xmlns:r="http://schemas.openxmlformats.org/officeDocument/2006/relationships" xmlns:cx="http://schemas.microsoft.com/office/drawing/2014/chartex">
  <cx:chartData>
    <cx:data id="0">
      <cx:strDim type="cat">
        <cx:f>_xlchart.v1.24</cx:f>
      </cx:strDim>
      <cx:numDim type="val">
        <cx:f>_xlchart.v1.25</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5.xml><?xml version="1.0" encoding="utf-8"?>
<cx:chartSpace xmlns:a="http://schemas.openxmlformats.org/drawingml/2006/main" xmlns:r="http://schemas.openxmlformats.org/officeDocument/2006/relationships" xmlns:cx="http://schemas.microsoft.com/office/drawing/2014/chartex">
  <cx:chartData>
    <cx:data id="0">
      <cx:strDim type="cat">
        <cx:f>_xlchart.v1.26</cx:f>
      </cx:strDim>
      <cx:numDim type="val">
        <cx:f>_xlchart.v1.27</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6.xml><?xml version="1.0" encoding="utf-8"?>
<cx:chartSpace xmlns:a="http://schemas.openxmlformats.org/drawingml/2006/main" xmlns:r="http://schemas.openxmlformats.org/officeDocument/2006/relationships" xmlns:cx="http://schemas.microsoft.com/office/drawing/2014/chartex">
  <cx:chartData>
    <cx:data id="0">
      <cx:strDim type="cat">
        <cx:f>_xlchart.v1.18</cx:f>
      </cx:strDim>
      <cx:numDim type="val">
        <cx:f>_xlchart.v1.19</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7.xml><?xml version="1.0" encoding="utf-8"?>
<cx:chartSpace xmlns:a="http://schemas.openxmlformats.org/drawingml/2006/main" xmlns:r="http://schemas.openxmlformats.org/officeDocument/2006/relationships" xmlns:cx="http://schemas.microsoft.com/office/drawing/2014/chartex">
  <cx:chartData>
    <cx:data id="0">
      <cx:strDim type="cat">
        <cx:f>_xlchart.v1.32</cx:f>
      </cx:strDim>
      <cx:numDim type="val">
        <cx:f>_xlchart.v1.33</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8.xml><?xml version="1.0" encoding="utf-8"?>
<cx:chartSpace xmlns:a="http://schemas.openxmlformats.org/drawingml/2006/main" xmlns:r="http://schemas.openxmlformats.org/officeDocument/2006/relationships" xmlns:cx="http://schemas.microsoft.com/office/drawing/2014/chartex">
  <cx:chartData>
    <cx:data id="0">
      <cx:strDim type="cat">
        <cx:f>_xlchart.v1.34</cx:f>
      </cx:strDim>
      <cx:numDim type="val">
        <cx:f>_xlchart.v1.35</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19.xml><?xml version="1.0" encoding="utf-8"?>
<cx:chartSpace xmlns:a="http://schemas.openxmlformats.org/drawingml/2006/main" xmlns:r="http://schemas.openxmlformats.org/officeDocument/2006/relationships" xmlns:cx="http://schemas.microsoft.com/office/drawing/2014/chartex">
  <cx:chartData>
    <cx:data id="0">
      <cx:strDim type="cat">
        <cx:f>_xlchart.v1.36</cx:f>
      </cx:strDim>
      <cx:numDim type="val">
        <cx:f>_xlchart.v1.37</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_xlchart.v1.12</cx:f>
      </cx:strDim>
      <cx:numDim type="val">
        <cx:f>_xlchart.v1.13</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0.xml><?xml version="1.0" encoding="utf-8"?>
<cx:chartSpace xmlns:a="http://schemas.openxmlformats.org/drawingml/2006/main" xmlns:r="http://schemas.openxmlformats.org/officeDocument/2006/relationships" xmlns:cx="http://schemas.microsoft.com/office/drawing/2014/chartex">
  <cx:chartData>
    <cx:data id="0">
      <cx:strDim type="cat">
        <cx:f>_xlchart.v1.38</cx:f>
      </cx:strDim>
      <cx:numDim type="val">
        <cx:f>_xlchart.v1.39</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1.xml><?xml version="1.0" encoding="utf-8"?>
<cx:chartSpace xmlns:a="http://schemas.openxmlformats.org/drawingml/2006/main" xmlns:r="http://schemas.openxmlformats.org/officeDocument/2006/relationships" xmlns:cx="http://schemas.microsoft.com/office/drawing/2014/chartex">
  <cx:chartData>
    <cx:data id="0">
      <cx:strDim type="cat">
        <cx:f>_xlchart.v1.42</cx:f>
      </cx:strDim>
      <cx:numDim type="val">
        <cx:f>_xlchart.v1.43</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2.xml><?xml version="1.0" encoding="utf-8"?>
<cx:chartSpace xmlns:a="http://schemas.openxmlformats.org/drawingml/2006/main" xmlns:r="http://schemas.openxmlformats.org/officeDocument/2006/relationships" xmlns:cx="http://schemas.microsoft.com/office/drawing/2014/chartex">
  <cx:chartData>
    <cx:data id="0">
      <cx:strDim type="cat">
        <cx:f>_xlchart.v1.46</cx:f>
      </cx:strDim>
      <cx:numDim type="val">
        <cx:f>_xlchart.v1.47</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3.xml><?xml version="1.0" encoding="utf-8"?>
<cx:chartSpace xmlns:a="http://schemas.openxmlformats.org/drawingml/2006/main" xmlns:r="http://schemas.openxmlformats.org/officeDocument/2006/relationships" xmlns:cx="http://schemas.microsoft.com/office/drawing/2014/chartex">
  <cx:chartData>
    <cx:data id="0">
      <cx:strDim type="cat">
        <cx:f>_xlchart.v1.40</cx:f>
      </cx:strDim>
      <cx:numDim type="val">
        <cx:f>_xlchart.v1.41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4.xml><?xml version="1.0" encoding="utf-8"?>
<cx:chartSpace xmlns:a="http://schemas.openxmlformats.org/drawingml/2006/main" xmlns:r="http://schemas.openxmlformats.org/officeDocument/2006/relationships" xmlns:cx="http://schemas.microsoft.com/office/drawing/2014/chartex">
  <cx:chartData>
    <cx:data id="0">
      <cx:strDim type="cat">
        <cx:f>_xlchart.v1.44</cx:f>
      </cx:strDim>
      <cx:numDim type="val">
        <cx:f>_xlchart.v1.45</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5.xml><?xml version="1.0" encoding="utf-8"?>
<cx:chartSpace xmlns:a="http://schemas.openxmlformats.org/drawingml/2006/main" xmlns:r="http://schemas.openxmlformats.org/officeDocument/2006/relationships" xmlns:cx="http://schemas.microsoft.com/office/drawing/2014/chartex">
  <cx:chartData>
    <cx:data id="0">
      <cx:strDim type="cat">
        <cx:f>_xlchart.v1.48</cx:f>
      </cx:strDim>
      <cx:numDim type="val">
        <cx:f>_xlchart.v1.49</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6.xml><?xml version="1.0" encoding="utf-8"?>
<cx:chartSpace xmlns:a="http://schemas.openxmlformats.org/drawingml/2006/main" xmlns:r="http://schemas.openxmlformats.org/officeDocument/2006/relationships" xmlns:cx="http://schemas.microsoft.com/office/drawing/2014/chartex">
  <cx:chartData>
    <cx:data id="0">
      <cx:strDim type="cat">
        <cx:f>_xlchart.v1.50</cx:f>
      </cx:strDim>
      <cx:numDim type="val">
        <cx:f>_xlchart.v1.51</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7.xml><?xml version="1.0" encoding="utf-8"?>
<cx:chartSpace xmlns:a="http://schemas.openxmlformats.org/drawingml/2006/main" xmlns:r="http://schemas.openxmlformats.org/officeDocument/2006/relationships" xmlns:cx="http://schemas.microsoft.com/office/drawing/2014/chartex">
  <cx:chartData>
    <cx:data id="0">
      <cx:strDim type="cat">
        <cx:f>_xlchart.v1.52</cx:f>
      </cx:strDim>
      <cx:numDim type="val">
        <cx:f>_xlchart.v1.53</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28.xml><?xml version="1.0" encoding="utf-8"?>
<cx:chartSpace xmlns:a="http://schemas.openxmlformats.org/drawingml/2006/main" xmlns:r="http://schemas.openxmlformats.org/officeDocument/2006/relationships" xmlns:cx="http://schemas.microsoft.com/office/drawing/2014/chartex">
  <cx:chartData>
    <cx:data id="0">
      <cx:strDim type="cat">
        <cx:f>_xlchart.v1.54</cx:f>
      </cx:strDim>
      <cx:numDim type="val">
        <cx:f>_xlchart.v1.55</cx:f>
      </cx:numDim>
    </cx:data>
  </cx:chartData>
  <cx:chart>
    <cx:plotArea>
      <cx:plotAreaRegion>
        <cx:series layoutId="clusteredColumn" uniqueId="{99731A6D-9B5F-4447-B00E-D6FEB3DC1C97}">
          <cx:dataLabels pos="inEnd">
            <cx:visibility seriesName="0" categoryName="0" value="1"/>
          </cx:dataLabels>
          <cx:dataId val="0"/>
          <cx:layoutPr>
            <cx:aggregation/>
          </cx:layoutPr>
          <cx:axisId val="1"/>
        </cx:series>
        <cx:series layoutId="paretoLine" ownerIdx="0" uniqueId="{A36ABA5A-8061-40E1-BBB5-9B7322DF4AF8}">
          <cx:spPr>
            <a:ln>
              <a:noFill/>
            </a:ln>
          </cx:spPr>
          <cx:axisId val="2"/>
        </cx:series>
      </cx:plotAreaRegion>
      <cx:axis id="0">
        <cx:catScaling gapWidth="0"/>
        <cx:tickLabels/>
      </cx:axis>
      <cx:axis id="1">
        <cx:valScaling/>
        <cx:majorGridlines/>
        <cx:tickLabels/>
      </cx:axis>
      <cx:axis id="2" hidden="1">
        <cx:valScaling max="1" min="0"/>
        <cx:units unit="percentage"/>
        <cx:tickLabels/>
        <cx:txPr>
          <a:bodyPr spcFirstLastPara="1" vertOverflow="ellipsis" wrap="square" lIns="0" tIns="0" rIns="0" bIns="0" anchor="ctr" anchorCtr="1"/>
          <a:lstStyle/>
          <a:p>
            <a:pPr>
              <a:defRPr/>
            </a:pPr>
            <a:endParaRPr lang="en-US"/>
          </a:p>
        </cx:txPr>
      </cx:axis>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_xlchart.v1.14</cx:f>
      </cx:strDim>
      <cx:numDim type="val">
        <cx:f>_xlchart.v1.15</cx:f>
      </cx:numDim>
    </cx:data>
  </cx:chartData>
  <cx:chart>
    <cx:plotArea>
      <cx:plotAreaRegion>
        <cx:series layoutId="clusteredColumn" uniqueId="{C27300D1-7A71-41B8-B263-EC7497CB14E2}">
          <cx:dataLabels pos="inEnd">
            <cx:visibility seriesName="0" categoryName="0" value="1"/>
          </cx:dataLabels>
          <cx:dataId val="0"/>
          <cx:layoutPr>
            <cx:aggregation/>
          </cx:layoutPr>
          <cx:axisId val="1"/>
        </cx:series>
        <cx:series layoutId="paretoLine" ownerIdx="0" uniqueId="{B5CDCFC0-F69D-47B6-AF63-59FD51AF10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_xlchart.v1.4</cx:f>
      </cx:strDim>
      <cx:numDim type="val">
        <cx:f>_xlchart.v1.5</cx:f>
      </cx:numDim>
    </cx:data>
  </cx:chartData>
  <cx:chart>
    <cx:plotArea>
      <cx:plotAreaRegion>
        <cx:series layoutId="clusteredColumn" uniqueId="{F850C3A2-676E-44CE-80B5-F8B29D8DAF75}">
          <cx:dataLabels pos="inEnd">
            <cx:visibility seriesName="0" categoryName="0" value="1"/>
          </cx:dataLabels>
          <cx:dataId val="0"/>
          <cx:layoutPr>
            <cx:aggregation/>
          </cx:layoutPr>
          <cx:axisId val="1"/>
        </cx:series>
        <cx:series layoutId="paretoLine" ownerIdx="0" uniqueId="{05FC3169-3634-4D85-BB0B-37E18B9D6B10}">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_xlchart.v1.2</cx:f>
      </cx:strDim>
      <cx:numDim type="val">
        <cx:f>_xlchart.v1.3</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6.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7.xml><?xml version="1.0" encoding="utf-8"?>
<cx:chartSpace xmlns:a="http://schemas.openxmlformats.org/drawingml/2006/main" xmlns:r="http://schemas.openxmlformats.org/officeDocument/2006/relationships" xmlns:cx="http://schemas.microsoft.com/office/drawing/2014/chartex">
  <cx:chartData>
    <cx:data id="0">
      <cx:strDim type="cat">
        <cx:f>_xlchart.v1.8</cx:f>
      </cx:strDim>
      <cx:numDim type="val">
        <cx:f>_xlchart.v1.9</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8.xml><?xml version="1.0" encoding="utf-8"?>
<cx:chartSpace xmlns:a="http://schemas.openxmlformats.org/drawingml/2006/main" xmlns:r="http://schemas.openxmlformats.org/officeDocument/2006/relationships" xmlns:cx="http://schemas.microsoft.com/office/drawing/2014/chartex">
  <cx:chartData>
    <cx:data id="0">
      <cx:strDim type="cat">
        <cx:f>_xlchart.v1.6</cx:f>
      </cx:strDim>
      <cx:numDim type="val">
        <cx:f>_xlchart.v1.7</cx:f>
      </cx:numDim>
    </cx:data>
  </cx:chartData>
  <cx:chart>
    <cx:plotArea>
      <cx:plotAreaRegion>
        <cx:series layoutId="clusteredColumn" uniqueId="{F86CB5EE-C096-46C4-B1E1-7E4F28DB5851}">
          <cx:dataLabels pos="inEnd"/>
          <cx:dataId val="0"/>
          <cx:layoutPr>
            <cx:aggregation/>
          </cx:layoutPr>
          <cx:axisId val="1"/>
        </cx:series>
        <cx:series layoutId="paretoLine" ownerIdx="0" uniqueId="{43E063C1-8E8C-426F-99AE-BCEB5988491B}">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hartEx9.xml><?xml version="1.0" encoding="utf-8"?>
<cx:chartSpace xmlns:a="http://schemas.openxmlformats.org/drawingml/2006/main" xmlns:r="http://schemas.openxmlformats.org/officeDocument/2006/relationships" xmlns:cx="http://schemas.microsoft.com/office/drawing/2014/chartex">
  <cx:chartData>
    <cx:data id="0">
      <cx:strDim type="cat">
        <cx:f>_xlchart.v1.30</cx:f>
      </cx:strDim>
      <cx:numDim type="val">
        <cx:f>_xlchart.v1.31</cx:f>
      </cx:numDim>
    </cx:data>
  </cx:chartData>
  <cx:chart>
    <cx:plotArea>
      <cx:plotAreaRegion>
        <cx:series layoutId="clusteredColumn" uniqueId="{07C090CC-B9C8-491B-ADC0-9B9DAD4A8619}">
          <cx:dataLabels pos="inEnd">
            <cx:visibility seriesName="0" categoryName="0" value="1"/>
          </cx:dataLabels>
          <cx:dataId val="0"/>
          <cx:layoutPr>
            <cx:aggregation/>
          </cx:layoutPr>
          <cx:axisId val="1"/>
        </cx:series>
        <cx:series layoutId="paretoLine" ownerIdx="0" uniqueId="{57A5FC1F-F0AE-4EA0-8BC8-306831EA5A2A}">
          <cx:spPr>
            <a:ln>
              <a:noFill/>
            </a:ln>
          </cx:spPr>
          <cx:axisId val="2"/>
        </cx:series>
      </cx:plotAreaRegion>
      <cx:axis id="0">
        <cx:catScaling gapWidth="0"/>
        <cx:tickLabels/>
      </cx:axis>
      <cx:axis id="1">
        <cx:valScaling/>
        <cx:majorGridlines/>
        <cx:tickLabels/>
      </cx:axis>
      <cx:axis id="2" hidden="1">
        <cx:valScaling max="1" min="0"/>
        <cx:units unit="percentage"/>
        <cx:tickLabels/>
      </cx:axis>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1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0.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7.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8.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9.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image" Target="../media/image3.png"/><Relationship Id="rId4"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5" Type="http://schemas.openxmlformats.org/officeDocument/2006/relationships/image" Target="../media/image3.png"/><Relationship Id="rId4" Type="http://schemas.openxmlformats.org/officeDocument/2006/relationships/chart" Target="../charts/chart16.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18.xml"/><Relationship Id="rId1" Type="http://schemas.openxmlformats.org/officeDocument/2006/relationships/chart" Target="../charts/chart17.xml"/></Relationships>
</file>

<file path=xl/drawings/_rels/drawing2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chart" Target="../charts/chart20.xml"/><Relationship Id="rId1" Type="http://schemas.openxmlformats.org/officeDocument/2006/relationships/chart" Target="../charts/chart19.xml"/></Relationships>
</file>

<file path=xl/drawings/_rels/drawing26.xml.rels><?xml version="1.0" encoding="UTF-8" standalone="yes"?>
<Relationships xmlns="http://schemas.openxmlformats.org/package/2006/relationships"><Relationship Id="rId8" Type="http://schemas.openxmlformats.org/officeDocument/2006/relationships/image" Target="../media/image10.emf"/><Relationship Id="rId13" Type="http://schemas.openxmlformats.org/officeDocument/2006/relationships/image" Target="../media/image14.png"/><Relationship Id="rId18" Type="http://schemas.openxmlformats.org/officeDocument/2006/relationships/image" Target="../media/image3.png"/><Relationship Id="rId3" Type="http://schemas.openxmlformats.org/officeDocument/2006/relationships/image" Target="../media/image5.emf"/><Relationship Id="rId7" Type="http://schemas.openxmlformats.org/officeDocument/2006/relationships/image" Target="../media/image9.emf"/><Relationship Id="rId12" Type="http://schemas.openxmlformats.org/officeDocument/2006/relationships/image" Target="../media/image13.png"/><Relationship Id="rId17" Type="http://schemas.openxmlformats.org/officeDocument/2006/relationships/image" Target="../media/image18.png"/><Relationship Id="rId2" Type="http://schemas.openxmlformats.org/officeDocument/2006/relationships/image" Target="../media/image4.emf"/><Relationship Id="rId16" Type="http://schemas.openxmlformats.org/officeDocument/2006/relationships/image" Target="../media/image17.png"/><Relationship Id="rId1" Type="http://schemas.openxmlformats.org/officeDocument/2006/relationships/chart" Target="../charts/chart21.xml"/><Relationship Id="rId6" Type="http://schemas.openxmlformats.org/officeDocument/2006/relationships/image" Target="../media/image8.emf"/><Relationship Id="rId11" Type="http://schemas.openxmlformats.org/officeDocument/2006/relationships/image" Target="../media/image12.png"/><Relationship Id="rId5" Type="http://schemas.openxmlformats.org/officeDocument/2006/relationships/image" Target="../media/image7.emf"/><Relationship Id="rId15" Type="http://schemas.openxmlformats.org/officeDocument/2006/relationships/image" Target="../media/image16.png"/><Relationship Id="rId10" Type="http://schemas.openxmlformats.org/officeDocument/2006/relationships/image" Target="../media/image11.png"/><Relationship Id="rId4" Type="http://schemas.openxmlformats.org/officeDocument/2006/relationships/image" Target="../media/image6.emf"/><Relationship Id="rId9" Type="http://schemas.openxmlformats.org/officeDocument/2006/relationships/chart" Target="../charts/chart22.xml"/><Relationship Id="rId14" Type="http://schemas.openxmlformats.org/officeDocument/2006/relationships/image" Target="../media/image15.png"/></Relationships>
</file>

<file path=xl/drawings/_rels/drawing29.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4" Type="http://schemas.openxmlformats.org/officeDocument/2006/relationships/image" Target="../media/image3.png"/></Relationships>
</file>

<file path=xl/drawings/_rels/drawing32.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6" Type="http://schemas.openxmlformats.org/officeDocument/2006/relationships/image" Target="../media/image3.png"/><Relationship Id="rId5" Type="http://schemas.openxmlformats.org/officeDocument/2006/relationships/chart" Target="../charts/chart30.xml"/><Relationship Id="rId4" Type="http://schemas.openxmlformats.org/officeDocument/2006/relationships/chart" Target="../charts/chart29.xml"/></Relationships>
</file>

<file path=xl/drawings/_rels/drawing3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chart" Target="../charts/chart31.xml"/></Relationships>
</file>

<file path=xl/drawings/_rels/drawing4.xml.rels><?xml version="1.0" encoding="UTF-8" standalone="yes"?>
<Relationships xmlns="http://schemas.openxmlformats.org/package/2006/relationships"><Relationship Id="rId8" Type="http://schemas.microsoft.com/office/2014/relationships/chartEx" Target="../charts/chartEx8.xml"/><Relationship Id="rId3" Type="http://schemas.microsoft.com/office/2014/relationships/chartEx" Target="../charts/chartEx3.xml"/><Relationship Id="rId7" Type="http://schemas.microsoft.com/office/2014/relationships/chartEx" Target="../charts/chartEx7.xml"/><Relationship Id="rId2" Type="http://schemas.microsoft.com/office/2014/relationships/chartEx" Target="../charts/chartEx2.xml"/><Relationship Id="rId1" Type="http://schemas.microsoft.com/office/2014/relationships/chartEx" Target="../charts/chartEx1.xml"/><Relationship Id="rId6" Type="http://schemas.microsoft.com/office/2014/relationships/chartEx" Target="../charts/chartEx6.xml"/><Relationship Id="rId5" Type="http://schemas.microsoft.com/office/2014/relationships/chartEx" Target="../charts/chartEx5.xml"/><Relationship Id="rId4" Type="http://schemas.microsoft.com/office/2014/relationships/chartEx" Target="../charts/chartEx4.xml"/><Relationship Id="rId9" Type="http://schemas.openxmlformats.org/officeDocument/2006/relationships/image" Target="../media/image3.png"/></Relationships>
</file>

<file path=xl/drawings/_rels/drawing5.xml.rels><?xml version="1.0" encoding="UTF-8" standalone="yes"?>
<Relationships xmlns="http://schemas.openxmlformats.org/package/2006/relationships"><Relationship Id="rId8" Type="http://schemas.microsoft.com/office/2014/relationships/chartEx" Target="../charts/chartEx16.xml"/><Relationship Id="rId3" Type="http://schemas.microsoft.com/office/2014/relationships/chartEx" Target="../charts/chartEx11.xml"/><Relationship Id="rId7" Type="http://schemas.microsoft.com/office/2014/relationships/chartEx" Target="../charts/chartEx15.xml"/><Relationship Id="rId2" Type="http://schemas.microsoft.com/office/2014/relationships/chartEx" Target="../charts/chartEx10.xml"/><Relationship Id="rId1" Type="http://schemas.microsoft.com/office/2014/relationships/chartEx" Target="../charts/chartEx9.xml"/><Relationship Id="rId6" Type="http://schemas.microsoft.com/office/2014/relationships/chartEx" Target="../charts/chartEx14.xml"/><Relationship Id="rId5" Type="http://schemas.microsoft.com/office/2014/relationships/chartEx" Target="../charts/chartEx13.xml"/><Relationship Id="rId4" Type="http://schemas.microsoft.com/office/2014/relationships/chartEx" Target="../charts/chartEx12.xml"/><Relationship Id="rId9" Type="http://schemas.openxmlformats.org/officeDocument/2006/relationships/image" Target="../media/image3.png"/></Relationships>
</file>

<file path=xl/drawings/_rels/drawing6.xml.rels><?xml version="1.0" encoding="UTF-8" standalone="yes"?>
<Relationships xmlns="http://schemas.openxmlformats.org/package/2006/relationships"><Relationship Id="rId8" Type="http://schemas.microsoft.com/office/2014/relationships/chartEx" Target="../charts/chartEx24.xml"/><Relationship Id="rId3" Type="http://schemas.microsoft.com/office/2014/relationships/chartEx" Target="../charts/chartEx19.xml"/><Relationship Id="rId7" Type="http://schemas.microsoft.com/office/2014/relationships/chartEx" Target="../charts/chartEx23.xml"/><Relationship Id="rId2" Type="http://schemas.microsoft.com/office/2014/relationships/chartEx" Target="../charts/chartEx18.xml"/><Relationship Id="rId1" Type="http://schemas.microsoft.com/office/2014/relationships/chartEx" Target="../charts/chartEx17.xml"/><Relationship Id="rId6" Type="http://schemas.microsoft.com/office/2014/relationships/chartEx" Target="../charts/chartEx22.xml"/><Relationship Id="rId5" Type="http://schemas.microsoft.com/office/2014/relationships/chartEx" Target="../charts/chartEx21.xml"/><Relationship Id="rId4" Type="http://schemas.microsoft.com/office/2014/relationships/chartEx" Target="../charts/chartEx20.xml"/><Relationship Id="rId9"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microsoft.com/office/2014/relationships/chartEx" Target="../charts/chartEx27.xml"/><Relationship Id="rId2" Type="http://schemas.microsoft.com/office/2014/relationships/chartEx" Target="../charts/chartEx26.xml"/><Relationship Id="rId1" Type="http://schemas.microsoft.com/office/2014/relationships/chartEx" Target="../charts/chartEx25.xml"/><Relationship Id="rId5" Type="http://schemas.openxmlformats.org/officeDocument/2006/relationships/image" Target="../media/image3.png"/><Relationship Id="rId4" Type="http://schemas.microsoft.com/office/2014/relationships/chartEx" Target="../charts/chartEx28.xml"/></Relationships>
</file>

<file path=xl/drawings/_rels/drawing8.xml.rels><?xml version="1.0" encoding="UTF-8" standalone="yes"?>
<Relationships xmlns="http://schemas.openxmlformats.org/package/2006/relationships"><Relationship Id="rId3" Type="http://schemas.openxmlformats.org/officeDocument/2006/relationships/chart" Target="../charts/chart5.xml"/><Relationship Id="rId7" Type="http://schemas.openxmlformats.org/officeDocument/2006/relationships/image" Target="../media/image3.png"/><Relationship Id="rId2" Type="http://schemas.openxmlformats.org/officeDocument/2006/relationships/chart" Target="../charts/chart4.xml"/><Relationship Id="rId1" Type="http://schemas.openxmlformats.org/officeDocument/2006/relationships/chart" Target="../charts/chart3.xml"/><Relationship Id="rId6" Type="http://schemas.openxmlformats.org/officeDocument/2006/relationships/chart" Target="../charts/chart8.xml"/><Relationship Id="rId5" Type="http://schemas.openxmlformats.org/officeDocument/2006/relationships/chart" Target="../charts/chart7.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9</xdr:row>
      <xdr:rowOff>0</xdr:rowOff>
    </xdr:from>
    <xdr:to>
      <xdr:col>5</xdr:col>
      <xdr:colOff>571500</xdr:colOff>
      <xdr:row>10</xdr:row>
      <xdr:rowOff>140970</xdr:rowOff>
    </xdr:to>
    <xdr:pic>
      <xdr:nvPicPr>
        <xdr:cNvPr id="4" name="Picture 3" descr="C:\Users\nbeaman\AppData\Local\Microsoft\Windows\INetCache\Content.MSO\808746FA.tmp">
          <a:extLst>
            <a:ext uri="{FF2B5EF4-FFF2-40B4-BE49-F238E27FC236}">
              <a16:creationId xmlns:a16="http://schemas.microsoft.com/office/drawing/2014/main" id="{21D28971-574A-431B-959D-99FFDCC41AA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86000" y="2409825"/>
          <a:ext cx="1857375" cy="369570"/>
        </a:xfrm>
        <a:prstGeom prst="rect">
          <a:avLst/>
        </a:prstGeom>
      </xdr:spPr>
    </xdr:pic>
    <xdr:clientData/>
  </xdr:twoCellAnchor>
  <xdr:twoCellAnchor editAs="oneCell">
    <xdr:from>
      <xdr:col>1</xdr:col>
      <xdr:colOff>609600</xdr:colOff>
      <xdr:row>2</xdr:row>
      <xdr:rowOff>9525</xdr:rowOff>
    </xdr:from>
    <xdr:to>
      <xdr:col>7</xdr:col>
      <xdr:colOff>171450</xdr:colOff>
      <xdr:row>6</xdr:row>
      <xdr:rowOff>152136</xdr:rowOff>
    </xdr:to>
    <xdr:pic>
      <xdr:nvPicPr>
        <xdr:cNvPr id="5" name="Picture 4" descr="Advisory, Consulting, Outsourcing Services | Guidehouse">
          <a:extLst>
            <a:ext uri="{FF2B5EF4-FFF2-40B4-BE49-F238E27FC236}">
              <a16:creationId xmlns:a16="http://schemas.microsoft.com/office/drawing/2014/main" id="{E4903AE4-21E3-4B20-9D1B-F08D58B2089D}"/>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33202" b="38339"/>
        <a:stretch/>
      </xdr:blipFill>
      <xdr:spPr bwMode="auto">
        <a:xfrm>
          <a:off x="1323975" y="333375"/>
          <a:ext cx="3848100" cy="10951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0.23264</cdr:x>
      <cdr:y>0.86753</cdr:y>
    </cdr:from>
    <cdr:to>
      <cdr:x>0.57412</cdr:x>
      <cdr:y>0.96912</cdr:y>
    </cdr:to>
    <cdr:sp macro="" textlink="">
      <cdr:nvSpPr>
        <cdr:cNvPr id="2" name="Rectangle 1">
          <a:extLst xmlns:a="http://schemas.openxmlformats.org/drawingml/2006/main">
            <a:ext uri="{FF2B5EF4-FFF2-40B4-BE49-F238E27FC236}">
              <a16:creationId xmlns:a16="http://schemas.microsoft.com/office/drawing/2014/main" id="{CB894007-F43C-4A7E-A293-538B3C15A43C}"/>
            </a:ext>
          </a:extLst>
        </cdr:cNvPr>
        <cdr:cNvSpPr/>
      </cdr:nvSpPr>
      <cdr:spPr>
        <a:xfrm xmlns:a="http://schemas.openxmlformats.org/drawingml/2006/main">
          <a:off x="1270000" y="264160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0.6479</cdr:x>
      <cdr:y>0.86753</cdr:y>
    </cdr:from>
    <cdr:to>
      <cdr:x>0.91604</cdr:x>
      <cdr:y>0.96912</cdr:y>
    </cdr:to>
    <cdr:sp macro="" textlink="">
      <cdr:nvSpPr>
        <cdr:cNvPr id="3" name="Rectangle 2">
          <a:extLst xmlns:a="http://schemas.openxmlformats.org/drawingml/2006/main">
            <a:ext uri="{FF2B5EF4-FFF2-40B4-BE49-F238E27FC236}">
              <a16:creationId xmlns:a16="http://schemas.microsoft.com/office/drawing/2014/main" id="{25399AA3-070F-4CE1-A6F2-0835DBE452F7}"/>
            </a:ext>
          </a:extLst>
        </cdr:cNvPr>
        <cdr:cNvSpPr/>
      </cdr:nvSpPr>
      <cdr:spPr>
        <a:xfrm xmlns:a="http://schemas.openxmlformats.org/drawingml/2006/main">
          <a:off x="3536877" y="264160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1.xml><?xml version="1.0" encoding="utf-8"?>
<xdr:wsDr xmlns:xdr="http://schemas.openxmlformats.org/drawingml/2006/spreadsheetDrawing" xmlns:a="http://schemas.openxmlformats.org/drawingml/2006/main">
  <xdr:twoCellAnchor editAs="oneCell">
    <xdr:from>
      <xdr:col>11</xdr:col>
      <xdr:colOff>9524</xdr:colOff>
      <xdr:row>9</xdr:row>
      <xdr:rowOff>9524</xdr:rowOff>
    </xdr:from>
    <xdr:to>
      <xdr:col>20</xdr:col>
      <xdr:colOff>6350</xdr:colOff>
      <xdr:row>25</xdr:row>
      <xdr:rowOff>114299</xdr:rowOff>
    </xdr:to>
    <xdr:graphicFrame macro="">
      <xdr:nvGraphicFramePr>
        <xdr:cNvPr id="8" name="Chart 7">
          <a:extLst>
            <a:ext uri="{FF2B5EF4-FFF2-40B4-BE49-F238E27FC236}">
              <a16:creationId xmlns:a16="http://schemas.microsoft.com/office/drawing/2014/main" id="{E0DF642D-F6EF-435F-ABFB-1EFE798B17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28</xdr:row>
      <xdr:rowOff>28575</xdr:rowOff>
    </xdr:from>
    <xdr:to>
      <xdr:col>19</xdr:col>
      <xdr:colOff>590550</xdr:colOff>
      <xdr:row>49</xdr:row>
      <xdr:rowOff>66675</xdr:rowOff>
    </xdr:to>
    <xdr:graphicFrame macro="">
      <xdr:nvGraphicFramePr>
        <xdr:cNvPr id="9" name="Chart 8">
          <a:extLst>
            <a:ext uri="{FF2B5EF4-FFF2-40B4-BE49-F238E27FC236}">
              <a16:creationId xmlns:a16="http://schemas.microsoft.com/office/drawing/2014/main" id="{41A3ECF5-1D23-43A6-8DE6-89EC4AE45D8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771525</xdr:colOff>
      <xdr:row>51</xdr:row>
      <xdr:rowOff>152399</xdr:rowOff>
    </xdr:from>
    <xdr:to>
      <xdr:col>20</xdr:col>
      <xdr:colOff>19050</xdr:colOff>
      <xdr:row>68</xdr:row>
      <xdr:rowOff>161924</xdr:rowOff>
    </xdr:to>
    <xdr:graphicFrame macro="">
      <xdr:nvGraphicFramePr>
        <xdr:cNvPr id="3" name="Chart 2">
          <a:extLst>
            <a:ext uri="{FF2B5EF4-FFF2-40B4-BE49-F238E27FC236}">
              <a16:creationId xmlns:a16="http://schemas.microsoft.com/office/drawing/2014/main" id="{84FB3AD7-3BE6-4E5D-94BC-450A7FB13AD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0</xdr:colOff>
      <xdr:row>70</xdr:row>
      <xdr:rowOff>200024</xdr:rowOff>
    </xdr:from>
    <xdr:to>
      <xdr:col>20</xdr:col>
      <xdr:colOff>9525</xdr:colOff>
      <xdr:row>85</xdr:row>
      <xdr:rowOff>152399</xdr:rowOff>
    </xdr:to>
    <xdr:graphicFrame macro="">
      <xdr:nvGraphicFramePr>
        <xdr:cNvPr id="10" name="Chart 9">
          <a:extLst>
            <a:ext uri="{FF2B5EF4-FFF2-40B4-BE49-F238E27FC236}">
              <a16:creationId xmlns:a16="http://schemas.microsoft.com/office/drawing/2014/main" id="{7AD51B66-1F21-41BB-8014-8D5B8F0FC2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1562100</xdr:colOff>
      <xdr:row>2</xdr:row>
      <xdr:rowOff>6400</xdr:rowOff>
    </xdr:to>
    <xdr:pic>
      <xdr:nvPicPr>
        <xdr:cNvPr id="7" name="Picture 6" descr="Advisory, Consulting, Outsourcing Services | Guidehouse">
          <a:extLst>
            <a:ext uri="{FF2B5EF4-FFF2-40B4-BE49-F238E27FC236}">
              <a16:creationId xmlns:a16="http://schemas.microsoft.com/office/drawing/2014/main" id="{2CCFAD9A-B82C-4EEE-91EC-E88A7415ABA8}"/>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c:userShapes xmlns:c="http://schemas.openxmlformats.org/drawingml/2006/chart">
  <cdr:relSizeAnchor xmlns:cdr="http://schemas.openxmlformats.org/drawingml/2006/chartDrawing">
    <cdr:from>
      <cdr:x>0.30767</cdr:x>
      <cdr:y>0.89256</cdr:y>
    </cdr:from>
    <cdr:to>
      <cdr:x>0.59848</cdr:x>
      <cdr:y>0.9714</cdr:y>
    </cdr:to>
    <cdr:sp macro="" textlink="">
      <cdr:nvSpPr>
        <cdr:cNvPr id="2" name="Rectangle 1">
          <a:extLst xmlns:a="http://schemas.openxmlformats.org/drawingml/2006/main">
            <a:ext uri="{FF2B5EF4-FFF2-40B4-BE49-F238E27FC236}">
              <a16:creationId xmlns:a16="http://schemas.microsoft.com/office/drawing/2014/main" id="{85CC7794-8428-4CDD-8249-E28B2C2C5FB9}"/>
            </a:ext>
          </a:extLst>
        </cdr:cNvPr>
        <cdr:cNvSpPr/>
      </cdr:nvSpPr>
      <cdr:spPr>
        <a:xfrm xmlns:a="http://schemas.openxmlformats.org/drawingml/2006/main">
          <a:off x="167957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0.66304</cdr:x>
      <cdr:y>0.89256</cdr:y>
    </cdr:from>
    <cdr:to>
      <cdr:x>0.93698</cdr:x>
      <cdr:y>0.9714</cdr:y>
    </cdr:to>
    <cdr:sp macro="" textlink="">
      <cdr:nvSpPr>
        <cdr:cNvPr id="3" name="Rectangle 2">
          <a:extLst xmlns:a="http://schemas.openxmlformats.org/drawingml/2006/main">
            <a:ext uri="{FF2B5EF4-FFF2-40B4-BE49-F238E27FC236}">
              <a16:creationId xmlns:a16="http://schemas.microsoft.com/office/drawing/2014/main" id="{9ADE207A-6088-4820-8E53-CDF22C5BA082}"/>
            </a:ext>
          </a:extLst>
        </cdr:cNvPr>
        <cdr:cNvSpPr/>
      </cdr:nvSpPr>
      <cdr:spPr>
        <a:xfrm xmlns:a="http://schemas.openxmlformats.org/drawingml/2006/main">
          <a:off x="3619499"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3.xml><?xml version="1.0" encoding="utf-8"?>
<c:userShapes xmlns:c="http://schemas.openxmlformats.org/drawingml/2006/chart">
  <cdr:relSizeAnchor xmlns:cdr="http://schemas.openxmlformats.org/drawingml/2006/chartDrawing">
    <cdr:from>
      <cdr:x>0.26231</cdr:x>
      <cdr:y>0.89256</cdr:y>
    </cdr:from>
    <cdr:to>
      <cdr:x>0.55311</cdr:x>
      <cdr:y>0.9714</cdr:y>
    </cdr:to>
    <cdr:sp macro="" textlink="">
      <cdr:nvSpPr>
        <cdr:cNvPr id="2" name="Rectangle 1">
          <a:extLst xmlns:a="http://schemas.openxmlformats.org/drawingml/2006/main">
            <a:ext uri="{FF2B5EF4-FFF2-40B4-BE49-F238E27FC236}">
              <a16:creationId xmlns:a16="http://schemas.microsoft.com/office/drawing/2014/main" id="{D433D4BA-C806-4DD0-8770-9131450A2D68}"/>
            </a:ext>
          </a:extLst>
        </cdr:cNvPr>
        <cdr:cNvSpPr/>
      </cdr:nvSpPr>
      <cdr:spPr>
        <a:xfrm xmlns:a="http://schemas.openxmlformats.org/drawingml/2006/main">
          <a:off x="1431925" y="2717800"/>
          <a:ext cx="1587500"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0.89256</cdr:y>
    </cdr:from>
    <cdr:to>
      <cdr:x>0.91429</cdr:x>
      <cdr:y>0.9714</cdr:y>
    </cdr:to>
    <cdr:sp macro="" textlink="">
      <cdr:nvSpPr>
        <cdr:cNvPr id="3" name="Rectangle 2">
          <a:extLst xmlns:a="http://schemas.openxmlformats.org/drawingml/2006/main">
            <a:ext uri="{FF2B5EF4-FFF2-40B4-BE49-F238E27FC236}">
              <a16:creationId xmlns:a16="http://schemas.microsoft.com/office/drawing/2014/main" id="{6A4FA36F-EB0A-4858-890C-BD76F3665F05}"/>
            </a:ext>
          </a:extLst>
        </cdr:cNvPr>
        <cdr:cNvSpPr/>
      </cdr:nvSpPr>
      <cdr:spPr>
        <a:xfrm xmlns:a="http://schemas.openxmlformats.org/drawingml/2006/main">
          <a:off x="3495674" y="2717800"/>
          <a:ext cx="1495425" cy="24006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5" name="Picture 4" descr="Advisory, Consulting, Outsourcing Services | Guidehouse">
          <a:extLst>
            <a:ext uri="{FF2B5EF4-FFF2-40B4-BE49-F238E27FC236}">
              <a16:creationId xmlns:a16="http://schemas.microsoft.com/office/drawing/2014/main" id="{EF4F1E92-5CF5-4A8E-A757-89A21CCECF9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3" name="Picture 2" descr="Advisory, Consulting, Outsourcing Services | Guidehouse">
          <a:extLst>
            <a:ext uri="{FF2B5EF4-FFF2-40B4-BE49-F238E27FC236}">
              <a16:creationId xmlns:a16="http://schemas.microsoft.com/office/drawing/2014/main" id="{446E8233-09EB-429B-86FD-0DB3BB4E38F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2" name="Picture 1" descr="Advisory, Consulting, Outsourcing Services | Guidehouse">
          <a:extLst>
            <a:ext uri="{FF2B5EF4-FFF2-40B4-BE49-F238E27FC236}">
              <a16:creationId xmlns:a16="http://schemas.microsoft.com/office/drawing/2014/main" id="{1E069A05-A122-43C3-802E-1F6C224DE2D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13</xdr:col>
      <xdr:colOff>0</xdr:colOff>
      <xdr:row>6</xdr:row>
      <xdr:rowOff>0</xdr:rowOff>
    </xdr:from>
    <xdr:to>
      <xdr:col>20</xdr:col>
      <xdr:colOff>558800</xdr:colOff>
      <xdr:row>24</xdr:row>
      <xdr:rowOff>139700</xdr:rowOff>
    </xdr:to>
    <xdr:graphicFrame macro="">
      <xdr:nvGraphicFramePr>
        <xdr:cNvPr id="9" name="Chart 8">
          <a:extLst>
            <a:ext uri="{FF2B5EF4-FFF2-40B4-BE49-F238E27FC236}">
              <a16:creationId xmlns:a16="http://schemas.microsoft.com/office/drawing/2014/main" id="{2BA79444-9FCE-404A-B427-EE728AFFD8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0</xdr:colOff>
      <xdr:row>6</xdr:row>
      <xdr:rowOff>0</xdr:rowOff>
    </xdr:from>
    <xdr:to>
      <xdr:col>30</xdr:col>
      <xdr:colOff>561975</xdr:colOff>
      <xdr:row>24</xdr:row>
      <xdr:rowOff>152400</xdr:rowOff>
    </xdr:to>
    <xdr:graphicFrame macro="">
      <xdr:nvGraphicFramePr>
        <xdr:cNvPr id="10" name="Chart 9">
          <a:extLst>
            <a:ext uri="{FF2B5EF4-FFF2-40B4-BE49-F238E27FC236}">
              <a16:creationId xmlns:a16="http://schemas.microsoft.com/office/drawing/2014/main" id="{D290120D-089F-4B01-BB7A-F66D843F32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38100</xdr:colOff>
      <xdr:row>26</xdr:row>
      <xdr:rowOff>333374</xdr:rowOff>
    </xdr:from>
    <xdr:to>
      <xdr:col>20</xdr:col>
      <xdr:colOff>19049</xdr:colOff>
      <xdr:row>45</xdr:row>
      <xdr:rowOff>161924</xdr:rowOff>
    </xdr:to>
    <xdr:graphicFrame macro="">
      <xdr:nvGraphicFramePr>
        <xdr:cNvPr id="11" name="Chart 10">
          <a:extLst>
            <a:ext uri="{FF2B5EF4-FFF2-40B4-BE49-F238E27FC236}">
              <a16:creationId xmlns:a16="http://schemas.microsoft.com/office/drawing/2014/main" id="{3EA9BD25-DFEA-4AA7-94FE-09AF6F3604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48</xdr:row>
      <xdr:rowOff>1</xdr:rowOff>
    </xdr:from>
    <xdr:to>
      <xdr:col>21</xdr:col>
      <xdr:colOff>0</xdr:colOff>
      <xdr:row>67</xdr:row>
      <xdr:rowOff>247651</xdr:rowOff>
    </xdr:to>
    <xdr:graphicFrame macro="">
      <xdr:nvGraphicFramePr>
        <xdr:cNvPr id="14" name="Chart 13">
          <a:extLst>
            <a:ext uri="{FF2B5EF4-FFF2-40B4-BE49-F238E27FC236}">
              <a16:creationId xmlns:a16="http://schemas.microsoft.com/office/drawing/2014/main" id="{B352D25B-F22F-4B18-961D-AAFBED7782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1</xdr:row>
      <xdr:rowOff>0</xdr:rowOff>
    </xdr:from>
    <xdr:to>
      <xdr:col>0</xdr:col>
      <xdr:colOff>1562100</xdr:colOff>
      <xdr:row>2</xdr:row>
      <xdr:rowOff>50</xdr:rowOff>
    </xdr:to>
    <xdr:pic>
      <xdr:nvPicPr>
        <xdr:cNvPr id="12" name="Picture 11" descr="Advisory, Consulting, Outsourcing Services | Guidehouse">
          <a:extLst>
            <a:ext uri="{FF2B5EF4-FFF2-40B4-BE49-F238E27FC236}">
              <a16:creationId xmlns:a16="http://schemas.microsoft.com/office/drawing/2014/main" id="{23875671-BE92-44E2-B60B-11F947EB62D9}"/>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c:userShapes xmlns:c="http://schemas.openxmlformats.org/drawingml/2006/chart">
  <cdr:relSizeAnchor xmlns:cdr="http://schemas.openxmlformats.org/drawingml/2006/chartDrawing">
    <cdr:from>
      <cdr:x>0.28854</cdr:x>
      <cdr:y>0.88069</cdr:y>
    </cdr:from>
    <cdr:to>
      <cdr:x>0.61069</cdr:x>
      <cdr:y>0.97404</cdr:y>
    </cdr:to>
    <cdr:sp macro="" textlink="">
      <cdr:nvSpPr>
        <cdr:cNvPr id="2" name="Rectangle 1">
          <a:extLst xmlns:a="http://schemas.openxmlformats.org/drawingml/2006/main">
            <a:ext uri="{FF2B5EF4-FFF2-40B4-BE49-F238E27FC236}">
              <a16:creationId xmlns:a16="http://schemas.microsoft.com/office/drawing/2014/main" id="{3BDFFB20-7C0C-4F33-9F6C-EC8946C897DA}"/>
            </a:ext>
          </a:extLst>
        </cdr:cNvPr>
        <cdr:cNvSpPr/>
      </cdr:nvSpPr>
      <cdr:spPr>
        <a:xfrm xmlns:a="http://schemas.openxmlformats.org/drawingml/2006/main">
          <a:off x="1575130" y="2681664"/>
          <a:ext cx="1758620" cy="28423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0.6593</cdr:x>
      <cdr:y>0.87875</cdr:y>
    </cdr:from>
    <cdr:to>
      <cdr:x>0.92127</cdr:x>
      <cdr:y>0.97598</cdr:y>
    </cdr:to>
    <cdr:sp macro="" textlink="">
      <cdr:nvSpPr>
        <cdr:cNvPr id="3" name="Rectangle 2">
          <a:extLst xmlns:a="http://schemas.openxmlformats.org/drawingml/2006/main">
            <a:ext uri="{FF2B5EF4-FFF2-40B4-BE49-F238E27FC236}">
              <a16:creationId xmlns:a16="http://schemas.microsoft.com/office/drawing/2014/main" id="{9124F191-C968-414B-B83B-F41B09C5079A}"/>
            </a:ext>
          </a:extLst>
        </cdr:cNvPr>
        <cdr:cNvSpPr/>
      </cdr:nvSpPr>
      <cdr:spPr>
        <a:xfrm xmlns:a="http://schemas.openxmlformats.org/drawingml/2006/main">
          <a:off x="3599092" y="2675763"/>
          <a:ext cx="1430108" cy="29603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19.xml><?xml version="1.0" encoding="utf-8"?>
<c:userShapes xmlns:c="http://schemas.openxmlformats.org/drawingml/2006/chart">
  <cdr:relSizeAnchor xmlns:cdr="http://schemas.openxmlformats.org/drawingml/2006/chartDrawing">
    <cdr:from>
      <cdr:x>0.24311</cdr:x>
      <cdr:y>0.86944</cdr:y>
    </cdr:from>
    <cdr:to>
      <cdr:x>0.53806</cdr:x>
      <cdr:y>0.97275</cdr:y>
    </cdr:to>
    <cdr:sp macro="" textlink="">
      <cdr:nvSpPr>
        <cdr:cNvPr id="2" name="Rectangle 1">
          <a:extLst xmlns:a="http://schemas.openxmlformats.org/drawingml/2006/main">
            <a:ext uri="{FF2B5EF4-FFF2-40B4-BE49-F238E27FC236}">
              <a16:creationId xmlns:a16="http://schemas.microsoft.com/office/drawing/2014/main" id="{8FCEF31A-AB05-4D79-8787-5411ACF97505}"/>
            </a:ext>
          </a:extLst>
        </cdr:cNvPr>
        <cdr:cNvSpPr/>
      </cdr:nvSpPr>
      <cdr:spPr>
        <a:xfrm xmlns:a="http://schemas.openxmlformats.org/drawingml/2006/main">
          <a:off x="1327150" y="2647418"/>
          <a:ext cx="1610120" cy="31456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0.62841</cdr:x>
      <cdr:y>0.86944</cdr:y>
    </cdr:from>
    <cdr:to>
      <cdr:x>0.90731</cdr:x>
      <cdr:y>0.97275</cdr:y>
    </cdr:to>
    <cdr:sp macro="" textlink="">
      <cdr:nvSpPr>
        <cdr:cNvPr id="3" name="Rectangle 2">
          <a:extLst xmlns:a="http://schemas.openxmlformats.org/drawingml/2006/main">
            <a:ext uri="{FF2B5EF4-FFF2-40B4-BE49-F238E27FC236}">
              <a16:creationId xmlns:a16="http://schemas.microsoft.com/office/drawing/2014/main" id="{AE2B486D-4F27-43B4-B4ED-763545AD4040}"/>
            </a:ext>
          </a:extLst>
        </cdr:cNvPr>
        <cdr:cNvSpPr/>
      </cdr:nvSpPr>
      <cdr:spPr>
        <a:xfrm xmlns:a="http://schemas.openxmlformats.org/drawingml/2006/main">
          <a:off x="3430450" y="2647418"/>
          <a:ext cx="1522550" cy="31456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1562100</xdr:colOff>
      <xdr:row>0</xdr:row>
      <xdr:rowOff>444550</xdr:rowOff>
    </xdr:to>
    <xdr:pic>
      <xdr:nvPicPr>
        <xdr:cNvPr id="3" name="Picture 2" descr="Advisory, Consulting, Outsourcing Services | Guidehouse">
          <a:extLst>
            <a:ext uri="{FF2B5EF4-FFF2-40B4-BE49-F238E27FC236}">
              <a16:creationId xmlns:a16="http://schemas.microsoft.com/office/drawing/2014/main" id="{408A384D-AD06-4F8E-AD12-FD449F259568}"/>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0"/>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11</xdr:col>
      <xdr:colOff>9524</xdr:colOff>
      <xdr:row>9</xdr:row>
      <xdr:rowOff>9524</xdr:rowOff>
    </xdr:from>
    <xdr:to>
      <xdr:col>18</xdr:col>
      <xdr:colOff>600075</xdr:colOff>
      <xdr:row>25</xdr:row>
      <xdr:rowOff>76199</xdr:rowOff>
    </xdr:to>
    <xdr:graphicFrame macro="">
      <xdr:nvGraphicFramePr>
        <xdr:cNvPr id="3" name="Chart 2">
          <a:extLst>
            <a:ext uri="{FF2B5EF4-FFF2-40B4-BE49-F238E27FC236}">
              <a16:creationId xmlns:a16="http://schemas.microsoft.com/office/drawing/2014/main" id="{3901689A-AD75-47CC-A13B-7126A2602F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66676</xdr:colOff>
      <xdr:row>27</xdr:row>
      <xdr:rowOff>314325</xdr:rowOff>
    </xdr:from>
    <xdr:to>
      <xdr:col>19</xdr:col>
      <xdr:colOff>9525</xdr:colOff>
      <xdr:row>45</xdr:row>
      <xdr:rowOff>95250</xdr:rowOff>
    </xdr:to>
    <xdr:graphicFrame macro="">
      <xdr:nvGraphicFramePr>
        <xdr:cNvPr id="6" name="Chart 5">
          <a:extLst>
            <a:ext uri="{FF2B5EF4-FFF2-40B4-BE49-F238E27FC236}">
              <a16:creationId xmlns:a16="http://schemas.microsoft.com/office/drawing/2014/main" id="{0C96BFA2-56E4-4C48-947E-F25BAF75102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9" name="Picture 8" descr="Advisory, Consulting, Outsourcing Services | Guidehouse">
          <a:extLst>
            <a:ext uri="{FF2B5EF4-FFF2-40B4-BE49-F238E27FC236}">
              <a16:creationId xmlns:a16="http://schemas.microsoft.com/office/drawing/2014/main" id="{C3B5FE76-9358-488D-9FC2-E8E362F62EF3}"/>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c:userShapes xmlns:c="http://schemas.openxmlformats.org/drawingml/2006/chart">
  <cdr:relSizeAnchor xmlns:cdr="http://schemas.openxmlformats.org/drawingml/2006/chartDrawing">
    <cdr:from>
      <cdr:x>0.30418</cdr:x>
      <cdr:y>0.86501</cdr:y>
    </cdr:from>
    <cdr:to>
      <cdr:x>0.60022</cdr:x>
      <cdr:y>0.9663</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660525" y="2633923"/>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0.67351</cdr:x>
      <cdr:y>0.86128</cdr:y>
    </cdr:from>
    <cdr:to>
      <cdr:x>0.92825</cdr:x>
      <cdr:y>0.96256</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676684" y="2622550"/>
          <a:ext cx="139061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2.xml><?xml version="1.0" encoding="utf-8"?>
<c:userShapes xmlns:c="http://schemas.openxmlformats.org/drawingml/2006/chart">
  <cdr:relSizeAnchor xmlns:cdr="http://schemas.openxmlformats.org/drawingml/2006/chartDrawing">
    <cdr:from>
      <cdr:x>0.25009</cdr:x>
      <cdr:y>0.8744</cdr:y>
    </cdr:from>
    <cdr:to>
      <cdr:x>0.54613</cdr:x>
      <cdr:y>0.97568</cdr:y>
    </cdr:to>
    <cdr:sp macro="" textlink="">
      <cdr:nvSpPr>
        <cdr:cNvPr id="2" name="Rectangle 1">
          <a:extLst xmlns:a="http://schemas.openxmlformats.org/drawingml/2006/main">
            <a:ext uri="{FF2B5EF4-FFF2-40B4-BE49-F238E27FC236}">
              <a16:creationId xmlns:a16="http://schemas.microsoft.com/office/drawing/2014/main" id="{9204A59A-63E8-49F6-AF2D-53E8B8772B1E}"/>
            </a:ext>
          </a:extLst>
        </cdr:cNvPr>
        <cdr:cNvSpPr/>
      </cdr:nvSpPr>
      <cdr:spPr>
        <a:xfrm xmlns:a="http://schemas.openxmlformats.org/drawingml/2006/main">
          <a:off x="1365250" y="2662498"/>
          <a:ext cx="1616073" cy="308405"/>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0.64036</cdr:x>
      <cdr:y>0.87066</cdr:y>
    </cdr:from>
    <cdr:to>
      <cdr:x>0.91953</cdr:x>
      <cdr:y>0.97195</cdr:y>
    </cdr:to>
    <cdr:sp macro="" textlink="">
      <cdr:nvSpPr>
        <cdr:cNvPr id="3" name="Rectangle 2">
          <a:extLst xmlns:a="http://schemas.openxmlformats.org/drawingml/2006/main">
            <a:ext uri="{FF2B5EF4-FFF2-40B4-BE49-F238E27FC236}">
              <a16:creationId xmlns:a16="http://schemas.microsoft.com/office/drawing/2014/main" id="{F0B34E56-AE97-4127-A93F-390107D2D81A}"/>
            </a:ext>
          </a:extLst>
        </cdr:cNvPr>
        <cdr:cNvSpPr/>
      </cdr:nvSpPr>
      <cdr:spPr>
        <a:xfrm xmlns:a="http://schemas.openxmlformats.org/drawingml/2006/main">
          <a:off x="3495709" y="2651125"/>
          <a:ext cx="1523965" cy="308406"/>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3.xml><?xml version="1.0" encoding="utf-8"?>
<xdr:wsDr xmlns:xdr="http://schemas.openxmlformats.org/drawingml/2006/spreadsheetDrawing" xmlns:a="http://schemas.openxmlformats.org/drawingml/2006/main">
  <xdr:twoCellAnchor editAs="oneCell">
    <xdr:from>
      <xdr:col>13</xdr:col>
      <xdr:colOff>19050</xdr:colOff>
      <xdr:row>6</xdr:row>
      <xdr:rowOff>9525</xdr:rowOff>
    </xdr:from>
    <xdr:to>
      <xdr:col>21</xdr:col>
      <xdr:colOff>0</xdr:colOff>
      <xdr:row>22</xdr:row>
      <xdr:rowOff>104775</xdr:rowOff>
    </xdr:to>
    <xdr:graphicFrame macro="">
      <xdr:nvGraphicFramePr>
        <xdr:cNvPr id="8" name="Chart 7">
          <a:extLst>
            <a:ext uri="{FF2B5EF4-FFF2-40B4-BE49-F238E27FC236}">
              <a16:creationId xmlns:a16="http://schemas.microsoft.com/office/drawing/2014/main" id="{69677053-8300-4875-A677-C72AE021876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0</xdr:colOff>
      <xdr:row>25</xdr:row>
      <xdr:rowOff>0</xdr:rowOff>
    </xdr:from>
    <xdr:to>
      <xdr:col>21</xdr:col>
      <xdr:colOff>19050</xdr:colOff>
      <xdr:row>41</xdr:row>
      <xdr:rowOff>247650</xdr:rowOff>
    </xdr:to>
    <xdr:graphicFrame macro="">
      <xdr:nvGraphicFramePr>
        <xdr:cNvPr id="6" name="Chart 5">
          <a:extLst>
            <a:ext uri="{FF2B5EF4-FFF2-40B4-BE49-F238E27FC236}">
              <a16:creationId xmlns:a16="http://schemas.microsoft.com/office/drawing/2014/main" id="{50EF5AFF-AD96-492A-BC6D-EFAE30C437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16" name="Picture 15" descr="Advisory, Consulting, Outsourcing Services | Guidehouse">
          <a:extLst>
            <a:ext uri="{FF2B5EF4-FFF2-40B4-BE49-F238E27FC236}">
              <a16:creationId xmlns:a16="http://schemas.microsoft.com/office/drawing/2014/main" id="{85BE2B0A-930F-4BB6-AFA2-C347D38AFFD1}"/>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c:userShapes xmlns:c="http://schemas.openxmlformats.org/drawingml/2006/chart">
  <cdr:relSizeAnchor xmlns:cdr="http://schemas.openxmlformats.org/drawingml/2006/chartDrawing">
    <cdr:from>
      <cdr:x>0.31116</cdr:x>
      <cdr:y>0.88219</cdr:y>
    </cdr:from>
    <cdr:to>
      <cdr:x>0.6072</cdr:x>
      <cdr:y>0.97817</cdr:y>
    </cdr:to>
    <cdr:sp macro="" textlink="">
      <cdr:nvSpPr>
        <cdr:cNvPr id="2" name="Rectangle 1">
          <a:extLst xmlns:a="http://schemas.openxmlformats.org/drawingml/2006/main">
            <a:ext uri="{FF2B5EF4-FFF2-40B4-BE49-F238E27FC236}">
              <a16:creationId xmlns:a16="http://schemas.microsoft.com/office/drawing/2014/main" id="{FB99E4C6-49ED-4D86-8CD4-196294F5CD01}"/>
            </a:ext>
          </a:extLst>
        </cdr:cNvPr>
        <cdr:cNvSpPr/>
      </cdr:nvSpPr>
      <cdr:spPr>
        <a:xfrm xmlns:a="http://schemas.openxmlformats.org/drawingml/2006/main">
          <a:off x="1698625" y="2686240"/>
          <a:ext cx="1616073" cy="292227"/>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0.88213</cdr:y>
    </cdr:from>
    <cdr:to>
      <cdr:x>0.94396</cdr:x>
      <cdr:y>0.97823</cdr:y>
    </cdr:to>
    <cdr:sp macro="" textlink="">
      <cdr:nvSpPr>
        <cdr:cNvPr id="3" name="Rectangle 2">
          <a:extLst xmlns:a="http://schemas.openxmlformats.org/drawingml/2006/main">
            <a:ext uri="{FF2B5EF4-FFF2-40B4-BE49-F238E27FC236}">
              <a16:creationId xmlns:a16="http://schemas.microsoft.com/office/drawing/2014/main" id="{19518BF6-655F-49D4-B8F2-C89F02339F50}"/>
            </a:ext>
          </a:extLst>
        </cdr:cNvPr>
        <cdr:cNvSpPr/>
      </cdr:nvSpPr>
      <cdr:spPr>
        <a:xfrm xmlns:a="http://schemas.openxmlformats.org/drawingml/2006/main">
          <a:off x="3600485" y="2686049"/>
          <a:ext cx="1552539" cy="29260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5.xml><?xml version="1.0" encoding="utf-8"?>
<c:userShapes xmlns:c="http://schemas.openxmlformats.org/drawingml/2006/chart">
  <cdr:relSizeAnchor xmlns:cdr="http://schemas.openxmlformats.org/drawingml/2006/chartDrawing">
    <cdr:from>
      <cdr:x>0.23962</cdr:x>
      <cdr:y>0.86418</cdr:y>
    </cdr:from>
    <cdr:to>
      <cdr:x>0.53566</cdr:x>
      <cdr:y>0.96505</cdr:y>
    </cdr:to>
    <cdr:sp macro="" textlink="">
      <cdr:nvSpPr>
        <cdr:cNvPr id="2" name="Rectangle 1">
          <a:extLst xmlns:a="http://schemas.openxmlformats.org/drawingml/2006/main">
            <a:ext uri="{FF2B5EF4-FFF2-40B4-BE49-F238E27FC236}">
              <a16:creationId xmlns:a16="http://schemas.microsoft.com/office/drawing/2014/main" id="{C5473142-4500-4D07-9397-37AC320C5302}"/>
            </a:ext>
          </a:extLst>
        </cdr:cNvPr>
        <cdr:cNvSpPr/>
      </cdr:nvSpPr>
      <cdr:spPr>
        <a:xfrm xmlns:a="http://schemas.openxmlformats.org/drawingml/2006/main">
          <a:off x="1308100" y="2584647"/>
          <a:ext cx="1616073" cy="30166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0.64211</cdr:x>
      <cdr:y>0.8673</cdr:y>
    </cdr:from>
    <cdr:to>
      <cdr:x>0.92651</cdr:x>
      <cdr:y>0.9683</cdr:y>
    </cdr:to>
    <cdr:sp macro="" textlink="">
      <cdr:nvSpPr>
        <cdr:cNvPr id="3" name="Rectangle 2">
          <a:extLst xmlns:a="http://schemas.openxmlformats.org/drawingml/2006/main">
            <a:ext uri="{FF2B5EF4-FFF2-40B4-BE49-F238E27FC236}">
              <a16:creationId xmlns:a16="http://schemas.microsoft.com/office/drawing/2014/main" id="{D738F8DB-4E90-439B-8C71-3C8EE2BEFCD5}"/>
            </a:ext>
          </a:extLst>
        </cdr:cNvPr>
        <cdr:cNvSpPr/>
      </cdr:nvSpPr>
      <cdr:spPr>
        <a:xfrm xmlns:a="http://schemas.openxmlformats.org/drawingml/2006/main">
          <a:off x="3505235" y="2593975"/>
          <a:ext cx="1552539" cy="30205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6.xml><?xml version="1.0" encoding="utf-8"?>
<xdr:wsDr xmlns:xdr="http://schemas.openxmlformats.org/drawingml/2006/spreadsheetDrawing" xmlns:a="http://schemas.openxmlformats.org/drawingml/2006/main">
  <xdr:twoCellAnchor editAs="oneCell">
    <xdr:from>
      <xdr:col>11</xdr:col>
      <xdr:colOff>9524</xdr:colOff>
      <xdr:row>6</xdr:row>
      <xdr:rowOff>9525</xdr:rowOff>
    </xdr:from>
    <xdr:to>
      <xdr:col>18</xdr:col>
      <xdr:colOff>581024</xdr:colOff>
      <xdr:row>23</xdr:row>
      <xdr:rowOff>38101</xdr:rowOff>
    </xdr:to>
    <xdr:graphicFrame macro="">
      <xdr:nvGraphicFramePr>
        <xdr:cNvPr id="14" name="Chart 13">
          <a:extLst>
            <a:ext uri="{FF2B5EF4-FFF2-40B4-BE49-F238E27FC236}">
              <a16:creationId xmlns:a16="http://schemas.microsoft.com/office/drawing/2014/main" id="{074953FB-E799-44DB-BC53-7265A2A3ACE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xdr:colOff>
      <xdr:row>489</xdr:row>
      <xdr:rowOff>1</xdr:rowOff>
    </xdr:from>
    <xdr:to>
      <xdr:col>6</xdr:col>
      <xdr:colOff>656567</xdr:colOff>
      <xdr:row>527</xdr:row>
      <xdr:rowOff>35644</xdr:rowOff>
    </xdr:to>
    <xdr:pic>
      <xdr:nvPicPr>
        <xdr:cNvPr id="8" name="Picture 7">
          <a:extLst>
            <a:ext uri="{FF2B5EF4-FFF2-40B4-BE49-F238E27FC236}">
              <a16:creationId xmlns:a16="http://schemas.microsoft.com/office/drawing/2014/main" id="{B1D68B13-2071-4F14-BC9E-A1073767EF8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 y="97840801"/>
          <a:ext cx="9635458" cy="6068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530</xdr:row>
      <xdr:rowOff>1</xdr:rowOff>
    </xdr:from>
    <xdr:to>
      <xdr:col>6</xdr:col>
      <xdr:colOff>572725</xdr:colOff>
      <xdr:row>569</xdr:row>
      <xdr:rowOff>80304</xdr:rowOff>
    </xdr:to>
    <xdr:pic>
      <xdr:nvPicPr>
        <xdr:cNvPr id="9" name="Picture 8">
          <a:extLst>
            <a:ext uri="{FF2B5EF4-FFF2-40B4-BE49-F238E27FC236}">
              <a16:creationId xmlns:a16="http://schemas.microsoft.com/office/drawing/2014/main" id="{DC5BB6D8-3B7C-4F2A-BCEF-E7DF361EE85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 y="104692451"/>
          <a:ext cx="9551624" cy="62715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574</xdr:row>
      <xdr:rowOff>0</xdr:rowOff>
    </xdr:from>
    <xdr:to>
      <xdr:col>6</xdr:col>
      <xdr:colOff>589491</xdr:colOff>
      <xdr:row>612</xdr:row>
      <xdr:rowOff>134261</xdr:rowOff>
    </xdr:to>
    <xdr:pic>
      <xdr:nvPicPr>
        <xdr:cNvPr id="10" name="Picture 9">
          <a:extLst>
            <a:ext uri="{FF2B5EF4-FFF2-40B4-BE49-F238E27FC236}">
              <a16:creationId xmlns:a16="http://schemas.microsoft.com/office/drawing/2014/main" id="{41C32C74-3665-4D83-9FCF-396453CF0AE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 y="111677450"/>
          <a:ext cx="9568390" cy="6166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617</xdr:row>
      <xdr:rowOff>0</xdr:rowOff>
    </xdr:from>
    <xdr:to>
      <xdr:col>6</xdr:col>
      <xdr:colOff>505657</xdr:colOff>
      <xdr:row>655</xdr:row>
      <xdr:rowOff>38993</xdr:rowOff>
    </xdr:to>
    <xdr:pic>
      <xdr:nvPicPr>
        <xdr:cNvPr id="11" name="Picture 10">
          <a:extLst>
            <a:ext uri="{FF2B5EF4-FFF2-40B4-BE49-F238E27FC236}">
              <a16:creationId xmlns:a16="http://schemas.microsoft.com/office/drawing/2014/main" id="{5049C6B1-736A-403F-8E2D-9FC240C0A20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 y="118503700"/>
          <a:ext cx="9484556" cy="60714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659</xdr:row>
      <xdr:rowOff>1</xdr:rowOff>
    </xdr:from>
    <xdr:to>
      <xdr:col>6</xdr:col>
      <xdr:colOff>522423</xdr:colOff>
      <xdr:row>697</xdr:row>
      <xdr:rowOff>95770</xdr:rowOff>
    </xdr:to>
    <xdr:pic>
      <xdr:nvPicPr>
        <xdr:cNvPr id="12" name="Picture 11">
          <a:extLst>
            <a:ext uri="{FF2B5EF4-FFF2-40B4-BE49-F238E27FC236}">
              <a16:creationId xmlns:a16="http://schemas.microsoft.com/office/drawing/2014/main" id="{DE6CC00F-037F-4BF8-9035-0A34C6F0D12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25171201"/>
          <a:ext cx="9501323" cy="6128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701</xdr:row>
      <xdr:rowOff>0</xdr:rowOff>
    </xdr:from>
    <xdr:to>
      <xdr:col>6</xdr:col>
      <xdr:colOff>472123</xdr:colOff>
      <xdr:row>739</xdr:row>
      <xdr:rowOff>58045</xdr:rowOff>
    </xdr:to>
    <xdr:pic>
      <xdr:nvPicPr>
        <xdr:cNvPr id="13" name="Picture 12">
          <a:extLst>
            <a:ext uri="{FF2B5EF4-FFF2-40B4-BE49-F238E27FC236}">
              <a16:creationId xmlns:a16="http://schemas.microsoft.com/office/drawing/2014/main" id="{D1C681DE-B8BA-473C-9AC0-A3FA3824C4E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131838700"/>
          <a:ext cx="9451023" cy="60905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xdr:colOff>
      <xdr:row>743</xdr:row>
      <xdr:rowOff>0</xdr:rowOff>
    </xdr:from>
    <xdr:to>
      <xdr:col>6</xdr:col>
      <xdr:colOff>505657</xdr:colOff>
      <xdr:row>781</xdr:row>
      <xdr:rowOff>53852</xdr:rowOff>
    </xdr:to>
    <xdr:pic>
      <xdr:nvPicPr>
        <xdr:cNvPr id="16" name="Picture 15">
          <a:extLst>
            <a:ext uri="{FF2B5EF4-FFF2-40B4-BE49-F238E27FC236}">
              <a16:creationId xmlns:a16="http://schemas.microsoft.com/office/drawing/2014/main" id="{7EAC9BC0-FBCE-4CE7-B7B2-AADE7170D621}"/>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 y="138506200"/>
          <a:ext cx="9484556" cy="60863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11</xdr:col>
      <xdr:colOff>0</xdr:colOff>
      <xdr:row>27</xdr:row>
      <xdr:rowOff>209550</xdr:rowOff>
    </xdr:from>
    <xdr:to>
      <xdr:col>18</xdr:col>
      <xdr:colOff>495300</xdr:colOff>
      <xdr:row>43</xdr:row>
      <xdr:rowOff>38100</xdr:rowOff>
    </xdr:to>
    <xdr:graphicFrame macro="">
      <xdr:nvGraphicFramePr>
        <xdr:cNvPr id="17" name="Chart 16">
          <a:extLst>
            <a:ext uri="{FF2B5EF4-FFF2-40B4-BE49-F238E27FC236}">
              <a16:creationId xmlns:a16="http://schemas.microsoft.com/office/drawing/2014/main" id="{84D9573E-6334-4783-A8F2-BC29BD480A76}"/>
            </a:ext>
            <a:ext uri="{147F2762-F138-4A5C-976F-8EAC2B608ADB}">
              <a16:predDERef xmlns:a16="http://schemas.microsoft.com/office/drawing/2014/main" pred="{7EAC9BC0-FBCE-4CE7-B7B2-AADE7170D6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11</xdr:col>
      <xdr:colOff>802355</xdr:colOff>
      <xdr:row>216</xdr:row>
      <xdr:rowOff>98051</xdr:rowOff>
    </xdr:from>
    <xdr:to>
      <xdr:col>19</xdr:col>
      <xdr:colOff>458318</xdr:colOff>
      <xdr:row>229</xdr:row>
      <xdr:rowOff>150947</xdr:rowOff>
    </xdr:to>
    <xdr:pic>
      <xdr:nvPicPr>
        <xdr:cNvPr id="20" name="Picture 19">
          <a:extLst>
            <a:ext uri="{FF2B5EF4-FFF2-40B4-BE49-F238E27FC236}">
              <a16:creationId xmlns:a16="http://schemas.microsoft.com/office/drawing/2014/main" id="{2CD63A23-0DC5-4DC8-9B98-EE827CFB87B9}"/>
            </a:ext>
          </a:extLst>
        </xdr:cNvPr>
        <xdr:cNvPicPr>
          <a:picLocks noChangeAspect="1"/>
        </xdr:cNvPicPr>
      </xdr:nvPicPr>
      <xdr:blipFill rotWithShape="1">
        <a:blip xmlns:r="http://schemas.openxmlformats.org/officeDocument/2006/relationships" r:embed="rId10"/>
        <a:srcRect t="15145"/>
        <a:stretch/>
      </xdr:blipFill>
      <xdr:spPr>
        <a:xfrm>
          <a:off x="13403930" y="46599101"/>
          <a:ext cx="5713863" cy="2407476"/>
        </a:xfrm>
        <a:prstGeom prst="rect">
          <a:avLst/>
        </a:prstGeom>
      </xdr:spPr>
    </xdr:pic>
    <xdr:clientData/>
  </xdr:twoCellAnchor>
  <xdr:twoCellAnchor editAs="oneCell">
    <xdr:from>
      <xdr:col>11</xdr:col>
      <xdr:colOff>112059</xdr:colOff>
      <xdr:row>233</xdr:row>
      <xdr:rowOff>280145</xdr:rowOff>
    </xdr:from>
    <xdr:to>
      <xdr:col>20</xdr:col>
      <xdr:colOff>499222</xdr:colOff>
      <xdr:row>249</xdr:row>
      <xdr:rowOff>141048</xdr:rowOff>
    </xdr:to>
    <xdr:pic>
      <xdr:nvPicPr>
        <xdr:cNvPr id="21" name="Picture 20">
          <a:extLst>
            <a:ext uri="{FF2B5EF4-FFF2-40B4-BE49-F238E27FC236}">
              <a16:creationId xmlns:a16="http://schemas.microsoft.com/office/drawing/2014/main" id="{8AA65700-6E8F-4DEB-9221-9429DE603476}"/>
            </a:ext>
          </a:extLst>
        </xdr:cNvPr>
        <xdr:cNvPicPr>
          <a:picLocks noChangeAspect="1"/>
        </xdr:cNvPicPr>
      </xdr:nvPicPr>
      <xdr:blipFill rotWithShape="1">
        <a:blip xmlns:r="http://schemas.openxmlformats.org/officeDocument/2006/relationships" r:embed="rId11"/>
        <a:srcRect t="17806"/>
        <a:stretch/>
      </xdr:blipFill>
      <xdr:spPr>
        <a:xfrm>
          <a:off x="12713634" y="50419745"/>
          <a:ext cx="7035613" cy="2979388"/>
        </a:xfrm>
        <a:prstGeom prst="rect">
          <a:avLst/>
        </a:prstGeom>
      </xdr:spPr>
    </xdr:pic>
    <xdr:clientData/>
  </xdr:twoCellAnchor>
  <xdr:twoCellAnchor editAs="oneCell">
    <xdr:from>
      <xdr:col>11</xdr:col>
      <xdr:colOff>406213</xdr:colOff>
      <xdr:row>255</xdr:row>
      <xdr:rowOff>112058</xdr:rowOff>
    </xdr:from>
    <xdr:to>
      <xdr:col>20</xdr:col>
      <xdr:colOff>401170</xdr:colOff>
      <xdr:row>270</xdr:row>
      <xdr:rowOff>171992</xdr:rowOff>
    </xdr:to>
    <xdr:pic>
      <xdr:nvPicPr>
        <xdr:cNvPr id="22" name="Picture 21">
          <a:extLst>
            <a:ext uri="{FF2B5EF4-FFF2-40B4-BE49-F238E27FC236}">
              <a16:creationId xmlns:a16="http://schemas.microsoft.com/office/drawing/2014/main" id="{A0221CEC-4D80-412D-BB73-A1F6C41ABA6E}"/>
            </a:ext>
          </a:extLst>
        </xdr:cNvPr>
        <xdr:cNvPicPr>
          <a:picLocks noChangeAspect="1"/>
        </xdr:cNvPicPr>
      </xdr:nvPicPr>
      <xdr:blipFill rotWithShape="1">
        <a:blip xmlns:r="http://schemas.openxmlformats.org/officeDocument/2006/relationships" r:embed="rId12"/>
        <a:srcRect t="18480"/>
        <a:stretch/>
      </xdr:blipFill>
      <xdr:spPr>
        <a:xfrm>
          <a:off x="13007788" y="54623633"/>
          <a:ext cx="6643407" cy="2713599"/>
        </a:xfrm>
        <a:prstGeom prst="rect">
          <a:avLst/>
        </a:prstGeom>
      </xdr:spPr>
    </xdr:pic>
    <xdr:clientData/>
  </xdr:twoCellAnchor>
  <xdr:twoCellAnchor editAs="oneCell">
    <xdr:from>
      <xdr:col>12</xdr:col>
      <xdr:colOff>252133</xdr:colOff>
      <xdr:row>275</xdr:row>
      <xdr:rowOff>28015</xdr:rowOff>
    </xdr:from>
    <xdr:to>
      <xdr:col>18</xdr:col>
      <xdr:colOff>303680</xdr:colOff>
      <xdr:row>296</xdr:row>
      <xdr:rowOff>24136</xdr:rowOff>
    </xdr:to>
    <xdr:pic>
      <xdr:nvPicPr>
        <xdr:cNvPr id="23" name="Picture 22">
          <a:extLst>
            <a:ext uri="{FF2B5EF4-FFF2-40B4-BE49-F238E27FC236}">
              <a16:creationId xmlns:a16="http://schemas.microsoft.com/office/drawing/2014/main" id="{CF4A86CB-035D-4216-905B-C13DC99F1EDA}"/>
            </a:ext>
          </a:extLst>
        </xdr:cNvPr>
        <xdr:cNvPicPr>
          <a:picLocks noChangeAspect="1"/>
        </xdr:cNvPicPr>
      </xdr:nvPicPr>
      <xdr:blipFill>
        <a:blip xmlns:r="http://schemas.openxmlformats.org/officeDocument/2006/relationships" r:embed="rId13"/>
        <a:stretch>
          <a:fillRect/>
        </a:stretch>
      </xdr:blipFill>
      <xdr:spPr>
        <a:xfrm>
          <a:off x="13710958" y="59006815"/>
          <a:ext cx="4661647" cy="3731826"/>
        </a:xfrm>
        <a:prstGeom prst="rect">
          <a:avLst/>
        </a:prstGeom>
      </xdr:spPr>
    </xdr:pic>
    <xdr:clientData/>
  </xdr:twoCellAnchor>
  <xdr:twoCellAnchor editAs="oneCell">
    <xdr:from>
      <xdr:col>12</xdr:col>
      <xdr:colOff>0</xdr:colOff>
      <xdr:row>300</xdr:row>
      <xdr:rowOff>84044</xdr:rowOff>
    </xdr:from>
    <xdr:to>
      <xdr:col>20</xdr:col>
      <xdr:colOff>0</xdr:colOff>
      <xdr:row>317</xdr:row>
      <xdr:rowOff>16420</xdr:rowOff>
    </xdr:to>
    <xdr:pic>
      <xdr:nvPicPr>
        <xdr:cNvPr id="24" name="Picture 23">
          <a:extLst>
            <a:ext uri="{FF2B5EF4-FFF2-40B4-BE49-F238E27FC236}">
              <a16:creationId xmlns:a16="http://schemas.microsoft.com/office/drawing/2014/main" id="{C23D0FA1-914D-4A3B-8511-F5953CE0B7BB}"/>
            </a:ext>
          </a:extLst>
        </xdr:cNvPr>
        <xdr:cNvPicPr>
          <a:picLocks noChangeAspect="1"/>
        </xdr:cNvPicPr>
      </xdr:nvPicPr>
      <xdr:blipFill>
        <a:blip xmlns:r="http://schemas.openxmlformats.org/officeDocument/2006/relationships" r:embed="rId14"/>
        <a:stretch>
          <a:fillRect/>
        </a:stretch>
      </xdr:blipFill>
      <xdr:spPr>
        <a:xfrm>
          <a:off x="13458825" y="63901544"/>
          <a:ext cx="5781675" cy="2921321"/>
        </a:xfrm>
        <a:prstGeom prst="rect">
          <a:avLst/>
        </a:prstGeom>
      </xdr:spPr>
    </xdr:pic>
    <xdr:clientData/>
  </xdr:twoCellAnchor>
  <xdr:twoCellAnchor editAs="oneCell">
    <xdr:from>
      <xdr:col>12</xdr:col>
      <xdr:colOff>437377</xdr:colOff>
      <xdr:row>322</xdr:row>
      <xdr:rowOff>14006</xdr:rowOff>
    </xdr:from>
    <xdr:to>
      <xdr:col>19</xdr:col>
      <xdr:colOff>90120</xdr:colOff>
      <xdr:row>338</xdr:row>
      <xdr:rowOff>172368</xdr:rowOff>
    </xdr:to>
    <xdr:pic>
      <xdr:nvPicPr>
        <xdr:cNvPr id="25" name="Picture 24">
          <a:extLst>
            <a:ext uri="{FF2B5EF4-FFF2-40B4-BE49-F238E27FC236}">
              <a16:creationId xmlns:a16="http://schemas.microsoft.com/office/drawing/2014/main" id="{5FE4F447-E4D3-4A62-AFD8-AAAC4D959D34}"/>
            </a:ext>
          </a:extLst>
        </xdr:cNvPr>
        <xdr:cNvPicPr>
          <a:picLocks noChangeAspect="1"/>
        </xdr:cNvPicPr>
      </xdr:nvPicPr>
      <xdr:blipFill>
        <a:blip xmlns:r="http://schemas.openxmlformats.org/officeDocument/2006/relationships" r:embed="rId15"/>
        <a:stretch>
          <a:fillRect/>
        </a:stretch>
      </xdr:blipFill>
      <xdr:spPr>
        <a:xfrm>
          <a:off x="13896202" y="68051081"/>
          <a:ext cx="4853393" cy="3015862"/>
        </a:xfrm>
        <a:prstGeom prst="rect">
          <a:avLst/>
        </a:prstGeom>
      </xdr:spPr>
    </xdr:pic>
    <xdr:clientData/>
  </xdr:twoCellAnchor>
  <xdr:twoCellAnchor editAs="oneCell">
    <xdr:from>
      <xdr:col>11</xdr:col>
      <xdr:colOff>560294</xdr:colOff>
      <xdr:row>347</xdr:row>
      <xdr:rowOff>126066</xdr:rowOff>
    </xdr:from>
    <xdr:to>
      <xdr:col>20</xdr:col>
      <xdr:colOff>47204</xdr:colOff>
      <xdr:row>364</xdr:row>
      <xdr:rowOff>27454</xdr:rowOff>
    </xdr:to>
    <xdr:pic>
      <xdr:nvPicPr>
        <xdr:cNvPr id="26" name="Picture 25">
          <a:extLst>
            <a:ext uri="{FF2B5EF4-FFF2-40B4-BE49-F238E27FC236}">
              <a16:creationId xmlns:a16="http://schemas.microsoft.com/office/drawing/2014/main" id="{ED0003FE-A75A-45FD-B3F3-539940662F9F}"/>
            </a:ext>
          </a:extLst>
        </xdr:cNvPr>
        <xdr:cNvPicPr>
          <a:picLocks noChangeAspect="1"/>
        </xdr:cNvPicPr>
      </xdr:nvPicPr>
      <xdr:blipFill>
        <a:blip xmlns:r="http://schemas.openxmlformats.org/officeDocument/2006/relationships" r:embed="rId16"/>
        <a:stretch>
          <a:fillRect/>
        </a:stretch>
      </xdr:blipFill>
      <xdr:spPr>
        <a:xfrm>
          <a:off x="13161869" y="72849441"/>
          <a:ext cx="6135360" cy="2977963"/>
        </a:xfrm>
        <a:prstGeom prst="rect">
          <a:avLst/>
        </a:prstGeom>
      </xdr:spPr>
    </xdr:pic>
    <xdr:clientData/>
  </xdr:twoCellAnchor>
  <xdr:twoCellAnchor editAs="oneCell">
    <xdr:from>
      <xdr:col>11</xdr:col>
      <xdr:colOff>406214</xdr:colOff>
      <xdr:row>370</xdr:row>
      <xdr:rowOff>98052</xdr:rowOff>
    </xdr:from>
    <xdr:to>
      <xdr:col>20</xdr:col>
      <xdr:colOff>132298</xdr:colOff>
      <xdr:row>384</xdr:row>
      <xdr:rowOff>133350</xdr:rowOff>
    </xdr:to>
    <xdr:pic>
      <xdr:nvPicPr>
        <xdr:cNvPr id="27" name="Picture 26">
          <a:extLst>
            <a:ext uri="{FF2B5EF4-FFF2-40B4-BE49-F238E27FC236}">
              <a16:creationId xmlns:a16="http://schemas.microsoft.com/office/drawing/2014/main" id="{D79AEE86-B54A-4683-A43A-44DE0B913B14}"/>
            </a:ext>
          </a:extLst>
        </xdr:cNvPr>
        <xdr:cNvPicPr>
          <a:picLocks noChangeAspect="1"/>
        </xdr:cNvPicPr>
      </xdr:nvPicPr>
      <xdr:blipFill>
        <a:blip xmlns:r="http://schemas.openxmlformats.org/officeDocument/2006/relationships" r:embed="rId17"/>
        <a:stretch>
          <a:fillRect/>
        </a:stretch>
      </xdr:blipFill>
      <xdr:spPr>
        <a:xfrm>
          <a:off x="13007789" y="77202927"/>
          <a:ext cx="6374534" cy="2568948"/>
        </a:xfrm>
        <a:prstGeom prst="rect">
          <a:avLst/>
        </a:prstGeom>
      </xdr:spPr>
    </xdr:pic>
    <xdr:clientData/>
  </xdr:twoCellAnchor>
  <xdr:twoCellAnchor editAs="oneCell">
    <xdr:from>
      <xdr:col>0</xdr:col>
      <xdr:colOff>0</xdr:colOff>
      <xdr:row>1</xdr:row>
      <xdr:rowOff>0</xdr:rowOff>
    </xdr:from>
    <xdr:to>
      <xdr:col>0</xdr:col>
      <xdr:colOff>1562100</xdr:colOff>
      <xdr:row>1</xdr:row>
      <xdr:rowOff>444550</xdr:rowOff>
    </xdr:to>
    <xdr:pic>
      <xdr:nvPicPr>
        <xdr:cNvPr id="28" name="Picture 27" descr="Advisory, Consulting, Outsourcing Services | Guidehouse">
          <a:extLst>
            <a:ext uri="{FF2B5EF4-FFF2-40B4-BE49-F238E27FC236}">
              <a16:creationId xmlns:a16="http://schemas.microsoft.com/office/drawing/2014/main" id="{279F4D14-2E10-4D1B-BBDD-3D2963A9FE84}"/>
            </a:ext>
          </a:extLst>
        </xdr:cNvPr>
        <xdr:cNvPicPr>
          <a:picLocks noChangeAspect="1" noChangeArrowheads="1"/>
        </xdr:cNvPicPr>
      </xdr:nvPicPr>
      <xdr:blipFill rotWithShape="1">
        <a:blip xmlns:r="http://schemas.openxmlformats.org/officeDocument/2006/relationships" r:embed="rId18"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c:userShapes xmlns:c="http://schemas.openxmlformats.org/drawingml/2006/chart">
  <cdr:relSizeAnchor xmlns:cdr="http://schemas.openxmlformats.org/drawingml/2006/chartDrawing">
    <cdr:from>
      <cdr:x>0.29895</cdr:x>
      <cdr:y>0.85189</cdr:y>
    </cdr:from>
    <cdr:to>
      <cdr:x>0.59499</cdr:x>
      <cdr:y>0.95497</cdr:y>
    </cdr:to>
    <cdr:sp macro="" textlink="">
      <cdr:nvSpPr>
        <cdr:cNvPr id="2" name="Rectangle 1">
          <a:extLst xmlns:a="http://schemas.openxmlformats.org/drawingml/2006/main">
            <a:ext uri="{FF2B5EF4-FFF2-40B4-BE49-F238E27FC236}">
              <a16:creationId xmlns:a16="http://schemas.microsoft.com/office/drawing/2014/main" id="{7A329486-DA81-4C73-9C59-17266A172DD5}"/>
            </a:ext>
          </a:extLst>
        </cdr:cNvPr>
        <cdr:cNvSpPr/>
      </cdr:nvSpPr>
      <cdr:spPr>
        <a:xfrm xmlns:a="http://schemas.openxmlformats.org/drawingml/2006/main">
          <a:off x="1631950" y="2593975"/>
          <a:ext cx="1616073" cy="31384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0.65955</cdr:x>
      <cdr:y>0.85191</cdr:y>
    </cdr:from>
    <cdr:to>
      <cdr:x>0.92651</cdr:x>
      <cdr:y>0.95498</cdr:y>
    </cdr:to>
    <cdr:sp macro="" textlink="">
      <cdr:nvSpPr>
        <cdr:cNvPr id="3" name="Rectangle 2">
          <a:extLst xmlns:a="http://schemas.openxmlformats.org/drawingml/2006/main">
            <a:ext uri="{FF2B5EF4-FFF2-40B4-BE49-F238E27FC236}">
              <a16:creationId xmlns:a16="http://schemas.microsoft.com/office/drawing/2014/main" id="{D07D65C0-AD04-4AAE-A913-EE1043DEC486}"/>
            </a:ext>
          </a:extLst>
        </cdr:cNvPr>
        <cdr:cNvSpPr/>
      </cdr:nvSpPr>
      <cdr:spPr>
        <a:xfrm xmlns:a="http://schemas.openxmlformats.org/drawingml/2006/main">
          <a:off x="3600450" y="2594012"/>
          <a:ext cx="1457325" cy="313849"/>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8.xml><?xml version="1.0" encoding="utf-8"?>
<c:userShapes xmlns:c="http://schemas.openxmlformats.org/drawingml/2006/chart">
  <cdr:relSizeAnchor xmlns:cdr="http://schemas.openxmlformats.org/drawingml/2006/chartDrawing">
    <cdr:from>
      <cdr:x>0.24311</cdr:x>
      <cdr:y>0.87273</cdr:y>
    </cdr:from>
    <cdr:to>
      <cdr:x>0.53915</cdr:x>
      <cdr:y>0.96709</cdr:y>
    </cdr:to>
    <cdr:sp macro="" textlink="">
      <cdr:nvSpPr>
        <cdr:cNvPr id="2" name="Rectangle 1">
          <a:extLst xmlns:a="http://schemas.openxmlformats.org/drawingml/2006/main">
            <a:ext uri="{FF2B5EF4-FFF2-40B4-BE49-F238E27FC236}">
              <a16:creationId xmlns:a16="http://schemas.microsoft.com/office/drawing/2014/main" id="{8ABD4F44-709C-49BB-A955-0E0246BBC8F4}"/>
            </a:ext>
          </a:extLst>
        </cdr:cNvPr>
        <cdr:cNvSpPr/>
      </cdr:nvSpPr>
      <cdr:spPr>
        <a:xfrm xmlns:a="http://schemas.openxmlformats.org/drawingml/2006/main">
          <a:off x="1327150" y="2657433"/>
          <a:ext cx="1616073" cy="287322"/>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0.64035</cdr:x>
      <cdr:y>0.87275</cdr:y>
    </cdr:from>
    <cdr:to>
      <cdr:x>0.90731</cdr:x>
      <cdr:y>0.96711</cdr:y>
    </cdr:to>
    <cdr:sp macro="" textlink="">
      <cdr:nvSpPr>
        <cdr:cNvPr id="3" name="Rectangle 2">
          <a:extLst xmlns:a="http://schemas.openxmlformats.org/drawingml/2006/main">
            <a:ext uri="{FF2B5EF4-FFF2-40B4-BE49-F238E27FC236}">
              <a16:creationId xmlns:a16="http://schemas.microsoft.com/office/drawing/2014/main" id="{F24B6E15-A11C-4DD2-A0BC-DC67242F7D10}"/>
            </a:ext>
          </a:extLst>
        </cdr:cNvPr>
        <cdr:cNvSpPr/>
      </cdr:nvSpPr>
      <cdr:spPr>
        <a:xfrm xmlns:a="http://schemas.openxmlformats.org/drawingml/2006/main">
          <a:off x="3495675" y="2657474"/>
          <a:ext cx="1457325" cy="28732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1562100</xdr:colOff>
      <xdr:row>1</xdr:row>
      <xdr:rowOff>444550</xdr:rowOff>
    </xdr:to>
    <xdr:pic>
      <xdr:nvPicPr>
        <xdr:cNvPr id="7" name="Picture 6" descr="Advisory, Consulting, Outsourcing Services | Guidehouse">
          <a:extLst>
            <a:ext uri="{FF2B5EF4-FFF2-40B4-BE49-F238E27FC236}">
              <a16:creationId xmlns:a16="http://schemas.microsoft.com/office/drawing/2014/main" id="{AB6F7635-3423-43A0-8A55-D719D5A589A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31</xdr:col>
      <xdr:colOff>190499</xdr:colOff>
      <xdr:row>4</xdr:row>
      <xdr:rowOff>161924</xdr:rowOff>
    </xdr:from>
    <xdr:to>
      <xdr:col>42</xdr:col>
      <xdr:colOff>504824</xdr:colOff>
      <xdr:row>29</xdr:row>
      <xdr:rowOff>106679</xdr:rowOff>
    </xdr:to>
    <xdr:graphicFrame macro="">
      <xdr:nvGraphicFramePr>
        <xdr:cNvPr id="2" name="Chart 1">
          <a:extLst>
            <a:ext uri="{FF2B5EF4-FFF2-40B4-BE49-F238E27FC236}">
              <a16:creationId xmlns:a16="http://schemas.microsoft.com/office/drawing/2014/main" id="{61A326B6-43DF-4D2C-AE77-FA722FE923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90486</xdr:colOff>
      <xdr:row>31</xdr:row>
      <xdr:rowOff>114300</xdr:rowOff>
    </xdr:from>
    <xdr:to>
      <xdr:col>42</xdr:col>
      <xdr:colOff>38099</xdr:colOff>
      <xdr:row>55</xdr:row>
      <xdr:rowOff>953</xdr:rowOff>
    </xdr:to>
    <xdr:graphicFrame macro="">
      <xdr:nvGraphicFramePr>
        <xdr:cNvPr id="3" name="Chart 2">
          <a:extLst>
            <a:ext uri="{FF2B5EF4-FFF2-40B4-BE49-F238E27FC236}">
              <a16:creationId xmlns:a16="http://schemas.microsoft.com/office/drawing/2014/main" id="{B0ED95AC-E6E9-428C-B324-58BDB09B5B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0</xdr:col>
      <xdr:colOff>0</xdr:colOff>
      <xdr:row>7</xdr:row>
      <xdr:rowOff>3810</xdr:rowOff>
    </xdr:from>
    <xdr:to>
      <xdr:col>11</xdr:col>
      <xdr:colOff>0</xdr:colOff>
      <xdr:row>8</xdr:row>
      <xdr:rowOff>83820</xdr:rowOff>
    </xdr:to>
    <xdr:sp macro="" textlink="">
      <xdr:nvSpPr>
        <xdr:cNvPr id="11" name="Rectangle 10">
          <a:extLst>
            <a:ext uri="{FF2B5EF4-FFF2-40B4-BE49-F238E27FC236}">
              <a16:creationId xmlns:a16="http://schemas.microsoft.com/office/drawing/2014/main" id="{9E874B5D-4266-44B2-832D-50A9E9E05D0A}"/>
            </a:ext>
          </a:extLst>
        </xdr:cNvPr>
        <xdr:cNvSpPr/>
      </xdr:nvSpPr>
      <xdr:spPr>
        <a:xfrm>
          <a:off x="0" y="1695450"/>
          <a:ext cx="12702540" cy="2476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claim any savings in PY2.</a:t>
          </a:r>
          <a:endParaRPr lang="en-US" sz="1200">
            <a:solidFill>
              <a:schemeClr val="accent2"/>
            </a:solidFill>
          </a:endParaRPr>
        </a:p>
      </xdr:txBody>
    </xdr:sp>
    <xdr:clientData/>
  </xdr:twoCellAnchor>
  <xdr:twoCellAnchor>
    <xdr:from>
      <xdr:col>0</xdr:col>
      <xdr:colOff>0</xdr:colOff>
      <xdr:row>7</xdr:row>
      <xdr:rowOff>3810</xdr:rowOff>
    </xdr:from>
    <xdr:to>
      <xdr:col>11</xdr:col>
      <xdr:colOff>0</xdr:colOff>
      <xdr:row>8</xdr:row>
      <xdr:rowOff>83820</xdr:rowOff>
    </xdr:to>
    <xdr:sp macro="" textlink="">
      <xdr:nvSpPr>
        <xdr:cNvPr id="18" name="Rectangle 17">
          <a:extLst>
            <a:ext uri="{FF2B5EF4-FFF2-40B4-BE49-F238E27FC236}">
              <a16:creationId xmlns:a16="http://schemas.microsoft.com/office/drawing/2014/main" id="{D4222CC5-B3DA-4983-8AED-1DCBF6085E03}"/>
            </a:ext>
          </a:extLst>
        </xdr:cNvPr>
        <xdr:cNvSpPr/>
      </xdr:nvSpPr>
      <xdr:spPr>
        <a:xfrm>
          <a:off x="0" y="1699260"/>
          <a:ext cx="12353925" cy="25146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chemeClr val="accent2"/>
              </a:solidFill>
            </a:rPr>
            <a:t>The</a:t>
          </a:r>
          <a:r>
            <a:rPr lang="en-US" sz="1200" baseline="0">
              <a:solidFill>
                <a:schemeClr val="accent2"/>
              </a:solidFill>
            </a:rPr>
            <a:t> Online Energy Analyzer program did not report any savings in MEEIA Cycle 2.</a:t>
          </a:r>
          <a:endParaRPr lang="en-US" sz="1200">
            <a:solidFill>
              <a:schemeClr val="accent2"/>
            </a:solidFill>
          </a:endParaRPr>
        </a:p>
      </xdr:txBody>
    </xdr:sp>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1604B762-4F92-4094-B421-638BCB6ECD57}"/>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11</xdr:col>
      <xdr:colOff>0</xdr:colOff>
      <xdr:row>73</xdr:row>
      <xdr:rowOff>0</xdr:rowOff>
    </xdr:from>
    <xdr:to>
      <xdr:col>19</xdr:col>
      <xdr:colOff>11206</xdr:colOff>
      <xdr:row>90</xdr:row>
      <xdr:rowOff>120462</xdr:rowOff>
    </xdr:to>
    <xdr:graphicFrame macro="">
      <xdr:nvGraphicFramePr>
        <xdr:cNvPr id="7" name="Chart 6">
          <a:extLst>
            <a:ext uri="{FF2B5EF4-FFF2-40B4-BE49-F238E27FC236}">
              <a16:creationId xmlns:a16="http://schemas.microsoft.com/office/drawing/2014/main" id="{9BEB348A-6471-469E-A0B5-40674FB736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92</xdr:row>
      <xdr:rowOff>0</xdr:rowOff>
    </xdr:from>
    <xdr:to>
      <xdr:col>18</xdr:col>
      <xdr:colOff>575796</xdr:colOff>
      <xdr:row>104</xdr:row>
      <xdr:rowOff>63500</xdr:rowOff>
    </xdr:to>
    <xdr:graphicFrame macro="">
      <xdr:nvGraphicFramePr>
        <xdr:cNvPr id="8" name="Chart 7">
          <a:extLst>
            <a:ext uri="{FF2B5EF4-FFF2-40B4-BE49-F238E27FC236}">
              <a16:creationId xmlns:a16="http://schemas.microsoft.com/office/drawing/2014/main" id="{40B2D9F9-B09E-4F5B-88AE-88B68C8F4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106</xdr:row>
      <xdr:rowOff>0</xdr:rowOff>
    </xdr:from>
    <xdr:to>
      <xdr:col>18</xdr:col>
      <xdr:colOff>603250</xdr:colOff>
      <xdr:row>125</xdr:row>
      <xdr:rowOff>53975</xdr:rowOff>
    </xdr:to>
    <xdr:graphicFrame macro="">
      <xdr:nvGraphicFramePr>
        <xdr:cNvPr id="9" name="Chart 8">
          <a:extLst>
            <a:ext uri="{FF2B5EF4-FFF2-40B4-BE49-F238E27FC236}">
              <a16:creationId xmlns:a16="http://schemas.microsoft.com/office/drawing/2014/main" id="{927CF7C9-8967-4835-90E9-DBA9EDE7E3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6" name="Picture 5" descr="Advisory, Consulting, Outsourcing Services | Guidehouse">
          <a:extLst>
            <a:ext uri="{FF2B5EF4-FFF2-40B4-BE49-F238E27FC236}">
              <a16:creationId xmlns:a16="http://schemas.microsoft.com/office/drawing/2014/main" id="{83748EC1-EBF0-42F9-8D9A-06DA00621FC7}"/>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9524</xdr:colOff>
      <xdr:row>7</xdr:row>
      <xdr:rowOff>9525</xdr:rowOff>
    </xdr:from>
    <xdr:to>
      <xdr:col>19</xdr:col>
      <xdr:colOff>9524</xdr:colOff>
      <xdr:row>23</xdr:row>
      <xdr:rowOff>142875</xdr:rowOff>
    </xdr:to>
    <xdr:graphicFrame macro="">
      <xdr:nvGraphicFramePr>
        <xdr:cNvPr id="3" name="Chart 2">
          <a:extLst>
            <a:ext uri="{FF2B5EF4-FFF2-40B4-BE49-F238E27FC236}">
              <a16:creationId xmlns:a16="http://schemas.microsoft.com/office/drawing/2014/main" id="{91F0D931-583F-4CF3-B90D-E422149E66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0</xdr:colOff>
      <xdr:row>26</xdr:row>
      <xdr:rowOff>0</xdr:rowOff>
    </xdr:from>
    <xdr:to>
      <xdr:col>19</xdr:col>
      <xdr:colOff>9525</xdr:colOff>
      <xdr:row>43</xdr:row>
      <xdr:rowOff>6350</xdr:rowOff>
    </xdr:to>
    <xdr:graphicFrame macro="">
      <xdr:nvGraphicFramePr>
        <xdr:cNvPr id="5" name="Chart 4">
          <a:extLst>
            <a:ext uri="{FF2B5EF4-FFF2-40B4-BE49-F238E27FC236}">
              <a16:creationId xmlns:a16="http://schemas.microsoft.com/office/drawing/2014/main" id="{761B95B2-55A2-4E74-A372-C3A2C67B0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55</xdr:row>
      <xdr:rowOff>0</xdr:rowOff>
    </xdr:from>
    <xdr:to>
      <xdr:col>18</xdr:col>
      <xdr:colOff>596900</xdr:colOff>
      <xdr:row>68</xdr:row>
      <xdr:rowOff>612775</xdr:rowOff>
    </xdr:to>
    <xdr:graphicFrame macro="">
      <xdr:nvGraphicFramePr>
        <xdr:cNvPr id="7" name="Chart 6">
          <a:extLst>
            <a:ext uri="{FF2B5EF4-FFF2-40B4-BE49-F238E27FC236}">
              <a16:creationId xmlns:a16="http://schemas.microsoft.com/office/drawing/2014/main" id="{AE680F33-CE7B-4B71-B6A5-DE22E360A4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19050</xdr:colOff>
      <xdr:row>68</xdr:row>
      <xdr:rowOff>628650</xdr:rowOff>
    </xdr:from>
    <xdr:to>
      <xdr:col>18</xdr:col>
      <xdr:colOff>585321</xdr:colOff>
      <xdr:row>81</xdr:row>
      <xdr:rowOff>92075</xdr:rowOff>
    </xdr:to>
    <xdr:graphicFrame macro="">
      <xdr:nvGraphicFramePr>
        <xdr:cNvPr id="8" name="Chart 7">
          <a:extLst>
            <a:ext uri="{FF2B5EF4-FFF2-40B4-BE49-F238E27FC236}">
              <a16:creationId xmlns:a16="http://schemas.microsoft.com/office/drawing/2014/main" id="{661DC5FB-1977-434D-AF54-0473F75314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82</xdr:row>
      <xdr:rowOff>0</xdr:rowOff>
    </xdr:from>
    <xdr:to>
      <xdr:col>18</xdr:col>
      <xdr:colOff>593725</xdr:colOff>
      <xdr:row>100</xdr:row>
      <xdr:rowOff>15875</xdr:rowOff>
    </xdr:to>
    <xdr:graphicFrame macro="">
      <xdr:nvGraphicFramePr>
        <xdr:cNvPr id="9" name="Chart 8">
          <a:extLst>
            <a:ext uri="{FF2B5EF4-FFF2-40B4-BE49-F238E27FC236}">
              <a16:creationId xmlns:a16="http://schemas.microsoft.com/office/drawing/2014/main" id="{B7E675C5-509C-4211-A860-E2EFC652D8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10" name="Picture 9" descr="Advisory, Consulting, Outsourcing Services | Guidehouse">
          <a:extLst>
            <a:ext uri="{FF2B5EF4-FFF2-40B4-BE49-F238E27FC236}">
              <a16:creationId xmlns:a16="http://schemas.microsoft.com/office/drawing/2014/main" id="{FB9FB0BB-8946-45AF-AD4F-73A8723323D8}"/>
            </a:ext>
          </a:extLst>
        </xdr:cNvPr>
        <xdr:cNvPicPr>
          <a:picLocks noChangeAspect="1" noChangeArrowheads="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c:userShapes xmlns:c="http://schemas.openxmlformats.org/drawingml/2006/chart">
  <cdr:relSizeAnchor xmlns:cdr="http://schemas.openxmlformats.org/drawingml/2006/chartDrawing">
    <cdr:from>
      <cdr:x>0.26929</cdr:x>
      <cdr:y>0.89569</cdr:y>
    </cdr:from>
    <cdr:to>
      <cdr:x>0.56533</cdr:x>
      <cdr:y>0.9782</cdr:y>
    </cdr:to>
    <cdr:sp macro="" textlink="">
      <cdr:nvSpPr>
        <cdr:cNvPr id="2" name="Rectangle 1">
          <a:extLst xmlns:a="http://schemas.openxmlformats.org/drawingml/2006/main">
            <a:ext uri="{FF2B5EF4-FFF2-40B4-BE49-F238E27FC236}">
              <a16:creationId xmlns:a16="http://schemas.microsoft.com/office/drawing/2014/main" id="{158FCB0D-0994-4A11-B2F1-918F3E5B698C}"/>
            </a:ext>
          </a:extLst>
        </cdr:cNvPr>
        <cdr:cNvSpPr/>
      </cdr:nvSpPr>
      <cdr:spPr>
        <a:xfrm xmlns:a="http://schemas.openxmlformats.org/drawingml/2006/main">
          <a:off x="1470025" y="272732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0.64559</cdr:x>
      <cdr:y>0.8957</cdr:y>
    </cdr:from>
    <cdr:to>
      <cdr:x>0.92825</cdr:x>
      <cdr:y>0.97821</cdr:y>
    </cdr:to>
    <cdr:sp macro="" textlink="">
      <cdr:nvSpPr>
        <cdr:cNvPr id="3" name="Rectangle 2">
          <a:extLst xmlns:a="http://schemas.openxmlformats.org/drawingml/2006/main">
            <a:ext uri="{FF2B5EF4-FFF2-40B4-BE49-F238E27FC236}">
              <a16:creationId xmlns:a16="http://schemas.microsoft.com/office/drawing/2014/main" id="{C2D89D16-F171-4843-8E92-96CF90148B52}"/>
            </a:ext>
          </a:extLst>
        </cdr:cNvPr>
        <cdr:cNvSpPr/>
      </cdr:nvSpPr>
      <cdr:spPr>
        <a:xfrm xmlns:a="http://schemas.openxmlformats.org/drawingml/2006/main">
          <a:off x="3524250" y="272735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4.xml><?xml version="1.0" encoding="utf-8"?>
<c:userShapes xmlns:c="http://schemas.openxmlformats.org/drawingml/2006/chart">
  <cdr:relSizeAnchor xmlns:cdr="http://schemas.openxmlformats.org/drawingml/2006/chartDrawing">
    <cdr:from>
      <cdr:x>0.19949</cdr:x>
      <cdr:y>0.88943</cdr:y>
    </cdr:from>
    <cdr:to>
      <cdr:x>0.49553</cdr:x>
      <cdr:y>0.97194</cdr:y>
    </cdr:to>
    <cdr:sp macro="" textlink="">
      <cdr:nvSpPr>
        <cdr:cNvPr id="2" name="Rectangle 1">
          <a:extLst xmlns:a="http://schemas.openxmlformats.org/drawingml/2006/main">
            <a:ext uri="{FF2B5EF4-FFF2-40B4-BE49-F238E27FC236}">
              <a16:creationId xmlns:a16="http://schemas.microsoft.com/office/drawing/2014/main" id="{D7853767-2C0D-4DEE-B3BE-74825BC19650}"/>
            </a:ext>
          </a:extLst>
        </cdr:cNvPr>
        <cdr:cNvSpPr/>
      </cdr:nvSpPr>
      <cdr:spPr>
        <a:xfrm xmlns:a="http://schemas.openxmlformats.org/drawingml/2006/main">
          <a:off x="1089025" y="2708275"/>
          <a:ext cx="1616073"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0.61942</cdr:x>
      <cdr:y>0.88944</cdr:y>
    </cdr:from>
    <cdr:to>
      <cdr:x>0.90208</cdr:x>
      <cdr:y>0.97195</cdr:y>
    </cdr:to>
    <cdr:sp macro="" textlink="">
      <cdr:nvSpPr>
        <cdr:cNvPr id="3" name="Rectangle 2">
          <a:extLst xmlns:a="http://schemas.openxmlformats.org/drawingml/2006/main">
            <a:ext uri="{FF2B5EF4-FFF2-40B4-BE49-F238E27FC236}">
              <a16:creationId xmlns:a16="http://schemas.microsoft.com/office/drawing/2014/main" id="{BB304052-AB30-46AD-92EC-B40EA1ED04FE}"/>
            </a:ext>
          </a:extLst>
        </cdr:cNvPr>
        <cdr:cNvSpPr/>
      </cdr:nvSpPr>
      <cdr:spPr>
        <a:xfrm xmlns:a="http://schemas.openxmlformats.org/drawingml/2006/main">
          <a:off x="3381375" y="2708305"/>
          <a:ext cx="1543050" cy="251244"/>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35.xml><?xml version="1.0" encoding="utf-8"?>
<xdr:wsDr xmlns:xdr="http://schemas.openxmlformats.org/drawingml/2006/spreadsheetDrawing" xmlns:a="http://schemas.openxmlformats.org/drawingml/2006/main">
  <xdr:twoCellAnchor editAs="oneCell">
    <xdr:from>
      <xdr:col>11</xdr:col>
      <xdr:colOff>9525</xdr:colOff>
      <xdr:row>5</xdr:row>
      <xdr:rowOff>47625</xdr:rowOff>
    </xdr:from>
    <xdr:to>
      <xdr:col>18</xdr:col>
      <xdr:colOff>600075</xdr:colOff>
      <xdr:row>20</xdr:row>
      <xdr:rowOff>44577</xdr:rowOff>
    </xdr:to>
    <xdr:graphicFrame macro="">
      <xdr:nvGraphicFramePr>
        <xdr:cNvPr id="3" name="Chart 2">
          <a:extLst>
            <a:ext uri="{FF2B5EF4-FFF2-40B4-BE49-F238E27FC236}">
              <a16:creationId xmlns:a16="http://schemas.microsoft.com/office/drawing/2014/main" id="{BA2C6B98-8A2F-4A36-B471-B01F26CF5B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4" name="Picture 3" descr="Advisory, Consulting, Outsourcing Services | Guidehouse">
          <a:extLst>
            <a:ext uri="{FF2B5EF4-FFF2-40B4-BE49-F238E27FC236}">
              <a16:creationId xmlns:a16="http://schemas.microsoft.com/office/drawing/2014/main" id="{4A1339CE-4987-478F-8C44-6775281D0B69}"/>
            </a:ext>
          </a:extLst>
        </xdr:cNvPr>
        <xdr:cNvPicPr>
          <a:picLocks noChangeAspect="1" noChangeArrowheads="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c:userShapes xmlns:c="http://schemas.openxmlformats.org/drawingml/2006/chart">
  <cdr:relSizeAnchor xmlns:cdr="http://schemas.openxmlformats.org/drawingml/2006/chartDrawing">
    <cdr:from>
      <cdr:x>0.21869</cdr:x>
      <cdr:y>0.90439</cdr:y>
    </cdr:from>
    <cdr:to>
      <cdr:x>0.56906</cdr:x>
      <cdr:y>0.9778</cdr:y>
    </cdr:to>
    <cdr:sp macro="" textlink="">
      <cdr:nvSpPr>
        <cdr:cNvPr id="2" name="Rectangle 1">
          <a:extLst xmlns:a="http://schemas.openxmlformats.org/drawingml/2006/main">
            <a:ext uri="{FF2B5EF4-FFF2-40B4-BE49-F238E27FC236}">
              <a16:creationId xmlns:a16="http://schemas.microsoft.com/office/drawing/2014/main" id="{349A5525-E08C-4362-956B-F2AD63317646}"/>
            </a:ext>
          </a:extLst>
        </cdr:cNvPr>
        <cdr:cNvSpPr/>
      </cdr:nvSpPr>
      <cdr:spPr>
        <a:xfrm xmlns:a="http://schemas.openxmlformats.org/drawingml/2006/main">
          <a:off x="1193800" y="2753818"/>
          <a:ext cx="1912680" cy="223533"/>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0.64613</cdr:x>
      <cdr:y>0.90716</cdr:y>
    </cdr:from>
    <cdr:to>
      <cdr:x>0.91598</cdr:x>
      <cdr:y>0.98058</cdr:y>
    </cdr:to>
    <cdr:sp macro="" textlink="">
      <cdr:nvSpPr>
        <cdr:cNvPr id="3" name="Rectangle 2">
          <a:extLst xmlns:a="http://schemas.openxmlformats.org/drawingml/2006/main">
            <a:ext uri="{FF2B5EF4-FFF2-40B4-BE49-F238E27FC236}">
              <a16:creationId xmlns:a16="http://schemas.microsoft.com/office/drawing/2014/main" id="{7E0CC98C-41AE-4CC2-9CAC-61750DAD4DE5}"/>
            </a:ext>
          </a:extLst>
        </cdr:cNvPr>
        <cdr:cNvSpPr/>
      </cdr:nvSpPr>
      <cdr:spPr>
        <a:xfrm xmlns:a="http://schemas.openxmlformats.org/drawingml/2006/main">
          <a:off x="3527185" y="2762250"/>
          <a:ext cx="1473109" cy="223558"/>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drawings/drawing4.xml><?xml version="1.0" encoding="utf-8"?>
<xdr:wsDr xmlns:xdr="http://schemas.openxmlformats.org/drawingml/2006/spreadsheetDrawing" xmlns:a="http://schemas.openxmlformats.org/drawingml/2006/main">
  <xdr:twoCellAnchor>
    <xdr:from>
      <xdr:col>11</xdr:col>
      <xdr:colOff>27269</xdr:colOff>
      <xdr:row>7</xdr:row>
      <xdr:rowOff>141195</xdr:rowOff>
    </xdr:from>
    <xdr:to>
      <xdr:col>18</xdr:col>
      <xdr:colOff>69695</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2C8E67BE-8C19-4BD2-9EA4-BE7CB2EB5F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3369889" y="1825215"/>
              <a:ext cx="11563866" cy="462130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8035</xdr:colOff>
      <xdr:row>7</xdr:row>
      <xdr:rowOff>152399</xdr:rowOff>
    </xdr:from>
    <xdr:to>
      <xdr:col>35</xdr:col>
      <xdr:colOff>23231</xdr:colOff>
      <xdr:row>32</xdr:row>
      <xdr:rowOff>30443</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1D13D873-30BA-4BDC-96FD-10555D292CD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5969375" y="1836419"/>
              <a:ext cx="9387796" cy="464054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28761</xdr:colOff>
      <xdr:row>35</xdr:row>
      <xdr:rowOff>986</xdr:rowOff>
    </xdr:from>
    <xdr:to>
      <xdr:col>18</xdr:col>
      <xdr:colOff>69694</xdr:colOff>
      <xdr:row>56</xdr:row>
      <xdr:rowOff>134472</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2CB60369-C291-4203-A55A-6AC05F39342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371381" y="6958046"/>
              <a:ext cx="11562373" cy="417208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2</xdr:colOff>
      <xdr:row>35</xdr:row>
      <xdr:rowOff>17930</xdr:rowOff>
    </xdr:from>
    <xdr:to>
      <xdr:col>35</xdr:col>
      <xdr:colOff>23231</xdr:colOff>
      <xdr:row>57</xdr:row>
      <xdr:rowOff>8032</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963EE8A3-CF41-40E4-890F-FCE1F33816D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25961342" y="6974990"/>
              <a:ext cx="9395829" cy="419634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160431</xdr:rowOff>
    </xdr:from>
    <xdr:to>
      <xdr:col>34</xdr:col>
      <xdr:colOff>604025</xdr:colOff>
      <xdr:row>83</xdr:row>
      <xdr:rowOff>8031</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771966A8-5756-4C12-BBAD-7DC77E55F90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79267" y="11826651"/>
              <a:ext cx="9333858" cy="4343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46464</xdr:colOff>
      <xdr:row>110</xdr:row>
      <xdr:rowOff>161364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ED057DB4-58AA-4487-81DD-B8E6C44780B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353826" y="16851406"/>
              <a:ext cx="11556698"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35</xdr:col>
      <xdr:colOff>23231</xdr:colOff>
      <xdr:row>110</xdr:row>
      <xdr:rowOff>150158</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0ACED1B3-566D-4AD3-ADCE-25C2AFE723B1}"/>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5961340" y="16840200"/>
              <a:ext cx="9395831" cy="453165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11206</xdr:colOff>
      <xdr:row>61</xdr:row>
      <xdr:rowOff>11203</xdr:rowOff>
    </xdr:from>
    <xdr:to>
      <xdr:col>18</xdr:col>
      <xdr:colOff>-1</xdr:colOff>
      <xdr:row>83</xdr:row>
      <xdr:rowOff>26891</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B67C8ACC-4E75-481F-A6AF-CF059BD1B20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315726" y="11852683"/>
              <a:ext cx="11548333" cy="433622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2</xdr:row>
      <xdr:rowOff>15925</xdr:rowOff>
    </xdr:to>
    <xdr:pic>
      <xdr:nvPicPr>
        <xdr:cNvPr id="31" name="Picture 30" descr="Advisory, Consulting, Outsourcing Services | Guidehouse">
          <a:extLst>
            <a:ext uri="{FF2B5EF4-FFF2-40B4-BE49-F238E27FC236}">
              <a16:creationId xmlns:a16="http://schemas.microsoft.com/office/drawing/2014/main" id="{10D933D7-6966-42E6-9628-72DAF22AE3FA}"/>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33618</xdr:colOff>
      <xdr:row>7</xdr:row>
      <xdr:rowOff>141195</xdr:rowOff>
    </xdr:from>
    <xdr:to>
      <xdr:col>18</xdr:col>
      <xdr:colOff>466913</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0BA0363D-4891-45F9-9128-C8499171B389}"/>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3376238" y="1825215"/>
              <a:ext cx="11954735" cy="452986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11210</xdr:colOff>
      <xdr:row>7</xdr:row>
      <xdr:rowOff>152399</xdr:rowOff>
    </xdr:from>
    <xdr:to>
      <xdr:col>30</xdr:col>
      <xdr:colOff>593917</xdr:colOff>
      <xdr:row>32</xdr:row>
      <xdr:rowOff>33618</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2FC146B7-BB0A-42B8-B28A-3EAAC132317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5972550" y="1836419"/>
              <a:ext cx="6831107" cy="455227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22412</xdr:colOff>
      <xdr:row>34</xdr:row>
      <xdr:rowOff>163608</xdr:rowOff>
    </xdr:from>
    <xdr:to>
      <xdr:col>18</xdr:col>
      <xdr:colOff>582706</xdr:colOff>
      <xdr:row>56</xdr:row>
      <xdr:rowOff>134472</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460590F8-95E9-4A8B-9764-C4DEF6EE2DB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365032" y="6853968"/>
              <a:ext cx="12081734" cy="416948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2</xdr:colOff>
      <xdr:row>35</xdr:row>
      <xdr:rowOff>17930</xdr:rowOff>
    </xdr:from>
    <xdr:to>
      <xdr:col>30</xdr:col>
      <xdr:colOff>582709</xdr:colOff>
      <xdr:row>57</xdr:row>
      <xdr:rowOff>11207</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238DEAAF-74FA-4A1A-AB0E-DEA5537DDF68}"/>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25961342" y="6883550"/>
              <a:ext cx="6831107" cy="4184277"/>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163606</xdr:rowOff>
    </xdr:from>
    <xdr:to>
      <xdr:col>31</xdr:col>
      <xdr:colOff>36603</xdr:colOff>
      <xdr:row>83</xdr:row>
      <xdr:rowOff>11206</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957E0078-B601-4EE3-B1CE-E3BF46ED635C}"/>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79267" y="11723146"/>
              <a:ext cx="6891916" cy="435102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578970</xdr:colOff>
      <xdr:row>110</xdr:row>
      <xdr:rowOff>161364</xdr:rowOff>
    </xdr:to>
    <mc:AlternateContent xmlns:mc="http://schemas.openxmlformats.org/markup-compatibility/2006">
      <mc:Choice xmlns:cx1="http://schemas.microsoft.com/office/drawing/2015/9/8/chartex" Requires="cx1">
        <xdr:graphicFrame macro="">
          <xdr:nvGraphicFramePr>
            <xdr:cNvPr id="11" name="Chart 10">
              <a:extLst>
                <a:ext uri="{FF2B5EF4-FFF2-40B4-BE49-F238E27FC236}">
                  <a16:creationId xmlns:a16="http://schemas.microsoft.com/office/drawing/2014/main" id="{3CD32006-8BCD-455C-86F3-D74BFE0F2B7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353826" y="16752346"/>
              <a:ext cx="12089204" cy="45087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31</xdr:col>
      <xdr:colOff>18676</xdr:colOff>
      <xdr:row>110</xdr:row>
      <xdr:rowOff>150158</xdr:rowOff>
    </xdr:to>
    <mc:AlternateContent xmlns:mc="http://schemas.openxmlformats.org/markup-compatibility/2006">
      <mc:Choice xmlns:cx1="http://schemas.microsoft.com/office/drawing/2015/9/8/chartex" Requires="cx1">
        <xdr:graphicFrame macro="">
          <xdr:nvGraphicFramePr>
            <xdr:cNvPr id="12" name="Chart 11">
              <a:extLst>
                <a:ext uri="{FF2B5EF4-FFF2-40B4-BE49-F238E27FC236}">
                  <a16:creationId xmlns:a16="http://schemas.microsoft.com/office/drawing/2014/main" id="{2113963C-7F39-4E3A-8C11-0239B1B351B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5961340" y="16741140"/>
              <a:ext cx="6891916" cy="450879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11207</xdr:colOff>
      <xdr:row>61</xdr:row>
      <xdr:rowOff>11203</xdr:rowOff>
    </xdr:from>
    <xdr:to>
      <xdr:col>18</xdr:col>
      <xdr:colOff>545353</xdr:colOff>
      <xdr:row>83</xdr:row>
      <xdr:rowOff>26891</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00ABC76B-57FE-45E3-9C2E-5E1A0BF20CD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315727" y="11746003"/>
              <a:ext cx="12093686" cy="434384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2</xdr:row>
      <xdr:rowOff>15925</xdr:rowOff>
    </xdr:to>
    <xdr:pic>
      <xdr:nvPicPr>
        <xdr:cNvPr id="22" name="Picture 21" descr="Advisory, Consulting, Outsourcing Services | Guidehouse">
          <a:extLst>
            <a:ext uri="{FF2B5EF4-FFF2-40B4-BE49-F238E27FC236}">
              <a16:creationId xmlns:a16="http://schemas.microsoft.com/office/drawing/2014/main" id="{3F07E777-86ED-48B0-80AA-CFB36AA0EAB5}"/>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27268</xdr:colOff>
      <xdr:row>7</xdr:row>
      <xdr:rowOff>141195</xdr:rowOff>
    </xdr:from>
    <xdr:to>
      <xdr:col>18</xdr:col>
      <xdr:colOff>47623</xdr:colOff>
      <xdr:row>32</xdr:row>
      <xdr:rowOff>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85290F6B-007A-4658-868B-32B0B866DFE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3400368" y="1825215"/>
              <a:ext cx="11496075" cy="435460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8035</xdr:colOff>
      <xdr:row>7</xdr:row>
      <xdr:rowOff>152399</xdr:rowOff>
    </xdr:from>
    <xdr:to>
      <xdr:col>37</xdr:col>
      <xdr:colOff>-1</xdr:colOff>
      <xdr:row>32</xdr:row>
      <xdr:rowOff>30443</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5FBFC93B-1EC9-4B2E-84E8-B643CB3144D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5923655" y="1836419"/>
              <a:ext cx="10355164" cy="4373844"/>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25587</xdr:colOff>
      <xdr:row>34</xdr:row>
      <xdr:rowOff>160433</xdr:rowOff>
    </xdr:from>
    <xdr:to>
      <xdr:col>18</xdr:col>
      <xdr:colOff>71437</xdr:colOff>
      <xdr:row>56</xdr:row>
      <xdr:rowOff>134472</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2589F1EF-B65A-45CC-82C0-967AADFCAE3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3398687" y="6675533"/>
              <a:ext cx="11521570" cy="402787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xdr:colOff>
      <xdr:row>35</xdr:row>
      <xdr:rowOff>17930</xdr:rowOff>
    </xdr:from>
    <xdr:to>
      <xdr:col>36</xdr:col>
      <xdr:colOff>571498</xdr:colOff>
      <xdr:row>57</xdr:row>
      <xdr:rowOff>8032</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ECE9DC93-61F9-4232-B577-9FA20AB8C1C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25915621" y="6708290"/>
              <a:ext cx="10325097" cy="403632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17927</xdr:colOff>
      <xdr:row>60</xdr:row>
      <xdr:rowOff>160431</xdr:rowOff>
    </xdr:from>
    <xdr:to>
      <xdr:col>37</xdr:col>
      <xdr:colOff>-1</xdr:colOff>
      <xdr:row>83</xdr:row>
      <xdr:rowOff>8031</xdr:rowOff>
    </xdr:to>
    <mc:AlternateContent xmlns:mc="http://schemas.openxmlformats.org/markup-compatibility/2006">
      <mc:Choice xmlns:cx1="http://schemas.microsoft.com/office/drawing/2015/9/8/chartex" Requires="cx1">
        <xdr:graphicFrame macro="">
          <xdr:nvGraphicFramePr>
            <xdr:cNvPr id="7" name="Chart 6">
              <a:extLst>
                <a:ext uri="{FF2B5EF4-FFF2-40B4-BE49-F238E27FC236}">
                  <a16:creationId xmlns:a16="http://schemas.microsoft.com/office/drawing/2014/main" id="{3E5DA26D-AE94-4313-99C3-5660C5FE1F35}"/>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5"/>
            </a:graphicData>
          </a:graphic>
        </xdr:graphicFrame>
      </mc:Choice>
      <mc:Fallback>
        <xdr:sp macro="" textlink="">
          <xdr:nvSpPr>
            <xdr:cNvPr id="0" name=""/>
            <xdr:cNvSpPr>
              <a:spLocks noTextEdit="1"/>
            </xdr:cNvSpPr>
          </xdr:nvSpPr>
          <xdr:spPr>
            <a:xfrm>
              <a:off x="25933547" y="11399931"/>
              <a:ext cx="10345272" cy="43434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11</xdr:col>
      <xdr:colOff>11206</xdr:colOff>
      <xdr:row>87</xdr:row>
      <xdr:rowOff>11206</xdr:rowOff>
    </xdr:from>
    <xdr:to>
      <xdr:col>18</xdr:col>
      <xdr:colOff>-1</xdr:colOff>
      <xdr:row>110</xdr:row>
      <xdr:rowOff>161364</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F1D70A5C-F4D3-4948-B819-9B2F608C7F6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6"/>
            </a:graphicData>
          </a:graphic>
        </xdr:graphicFrame>
      </mc:Choice>
      <mc:Fallback>
        <xdr:sp macro="" textlink="">
          <xdr:nvSpPr>
            <xdr:cNvPr id="0" name=""/>
            <xdr:cNvSpPr>
              <a:spLocks noTextEdit="1"/>
            </xdr:cNvSpPr>
          </xdr:nvSpPr>
          <xdr:spPr>
            <a:xfrm>
              <a:off x="13384306" y="16424686"/>
              <a:ext cx="11464513" cy="436401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0</xdr:colOff>
      <xdr:row>87</xdr:row>
      <xdr:rowOff>0</xdr:rowOff>
    </xdr:from>
    <xdr:to>
      <xdr:col>37</xdr:col>
      <xdr:colOff>23812</xdr:colOff>
      <xdr:row>110</xdr:row>
      <xdr:rowOff>150158</xdr:rowOff>
    </xdr:to>
    <mc:AlternateContent xmlns:mc="http://schemas.openxmlformats.org/markup-compatibility/2006">
      <mc:Choice xmlns:cx1="http://schemas.microsoft.com/office/drawing/2015/9/8/chartex" Requires="cx1">
        <xdr:graphicFrame macro="">
          <xdr:nvGraphicFramePr>
            <xdr:cNvPr id="9" name="Chart 8">
              <a:extLst>
                <a:ext uri="{FF2B5EF4-FFF2-40B4-BE49-F238E27FC236}">
                  <a16:creationId xmlns:a16="http://schemas.microsoft.com/office/drawing/2014/main" id="{B1DD0BC1-91B2-4FBC-9E45-787A70FA9AC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7"/>
            </a:graphicData>
          </a:graphic>
        </xdr:graphicFrame>
      </mc:Choice>
      <mc:Fallback>
        <xdr:sp macro="" textlink="">
          <xdr:nvSpPr>
            <xdr:cNvPr id="0" name=""/>
            <xdr:cNvSpPr>
              <a:spLocks noTextEdit="1"/>
            </xdr:cNvSpPr>
          </xdr:nvSpPr>
          <xdr:spPr>
            <a:xfrm>
              <a:off x="25915620" y="16413480"/>
              <a:ext cx="10387012" cy="436401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10</xdr:col>
      <xdr:colOff>11208</xdr:colOff>
      <xdr:row>61</xdr:row>
      <xdr:rowOff>11203</xdr:rowOff>
    </xdr:from>
    <xdr:to>
      <xdr:col>18</xdr:col>
      <xdr:colOff>23812</xdr:colOff>
      <xdr:row>83</xdr:row>
      <xdr:rowOff>26891</xdr:rowOff>
    </xdr:to>
    <mc:AlternateContent xmlns:mc="http://schemas.openxmlformats.org/markup-compatibility/2006">
      <mc:Choice xmlns:cx1="http://schemas.microsoft.com/office/drawing/2015/9/8/chartex" Requires="cx1">
        <xdr:graphicFrame macro="">
          <xdr:nvGraphicFramePr>
            <xdr:cNvPr id="10" name="Chart 9">
              <a:extLst>
                <a:ext uri="{FF2B5EF4-FFF2-40B4-BE49-F238E27FC236}">
                  <a16:creationId xmlns:a16="http://schemas.microsoft.com/office/drawing/2014/main" id="{B2C9FA3A-B413-4130-9D02-4BAD9E58346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13346208" y="11425963"/>
              <a:ext cx="11526424" cy="4336228"/>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2</xdr:row>
      <xdr:rowOff>15925</xdr:rowOff>
    </xdr:to>
    <xdr:pic>
      <xdr:nvPicPr>
        <xdr:cNvPr id="11" name="Picture 10" descr="Advisory, Consulting, Outsourcing Services | Guidehouse">
          <a:extLst>
            <a:ext uri="{FF2B5EF4-FFF2-40B4-BE49-F238E27FC236}">
              <a16:creationId xmlns:a16="http://schemas.microsoft.com/office/drawing/2014/main" id="{68CDCA8E-C98D-454E-8C05-CE199DCBECA8}"/>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11</xdr:col>
      <xdr:colOff>773206</xdr:colOff>
      <xdr:row>7</xdr:row>
      <xdr:rowOff>152400</xdr:rowOff>
    </xdr:from>
    <xdr:to>
      <xdr:col>20</xdr:col>
      <xdr:colOff>276411</xdr:colOff>
      <xdr:row>30</xdr:row>
      <xdr:rowOff>0</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73F8CEAD-6265-42D7-AF95-C6026D41534F}"/>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5037846" y="1836420"/>
              <a:ext cx="6818405" cy="397764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549092</xdr:colOff>
      <xdr:row>8</xdr:row>
      <xdr:rowOff>6723</xdr:rowOff>
    </xdr:from>
    <xdr:to>
      <xdr:col>31</xdr:col>
      <xdr:colOff>526681</xdr:colOff>
      <xdr:row>29</xdr:row>
      <xdr:rowOff>143435</xdr:rowOff>
    </xdr:to>
    <mc:AlternateContent xmlns:mc="http://schemas.openxmlformats.org/markup-compatibility/2006">
      <mc:Choice xmlns:cx1="http://schemas.microsoft.com/office/drawing/2015/9/8/chartex" Requires="cx1">
        <xdr:graphicFrame macro="">
          <xdr:nvGraphicFramePr>
            <xdr:cNvPr id="4" name="Chart 3">
              <a:extLst>
                <a:ext uri="{FF2B5EF4-FFF2-40B4-BE49-F238E27FC236}">
                  <a16:creationId xmlns:a16="http://schemas.microsoft.com/office/drawing/2014/main" id="{ED01E79E-6DAB-4B2A-835E-691C713E51A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22128932" y="1858383"/>
              <a:ext cx="7018469" cy="393147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12</xdr:col>
      <xdr:colOff>22412</xdr:colOff>
      <xdr:row>32</xdr:row>
      <xdr:rowOff>6724</xdr:rowOff>
    </xdr:from>
    <xdr:to>
      <xdr:col>20</xdr:col>
      <xdr:colOff>313765</xdr:colOff>
      <xdr:row>53</xdr:row>
      <xdr:rowOff>107576</xdr:rowOff>
    </xdr:to>
    <mc:AlternateContent xmlns:mc="http://schemas.openxmlformats.org/markup-compatibility/2006">
      <mc:Choice xmlns:cx1="http://schemas.microsoft.com/office/drawing/2015/9/8/chartex" Requires="cx1">
        <xdr:graphicFrame macro="">
          <xdr:nvGraphicFramePr>
            <xdr:cNvPr id="5" name="Chart 4">
              <a:extLst>
                <a:ext uri="{FF2B5EF4-FFF2-40B4-BE49-F238E27FC236}">
                  <a16:creationId xmlns:a16="http://schemas.microsoft.com/office/drawing/2014/main" id="{F5F06BDC-34B9-489C-8B9B-002A1F73E82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15087152" y="6346564"/>
              <a:ext cx="6806453" cy="3773692"/>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20</xdr:col>
      <xdr:colOff>582705</xdr:colOff>
      <xdr:row>32</xdr:row>
      <xdr:rowOff>6722</xdr:rowOff>
    </xdr:from>
    <xdr:to>
      <xdr:col>31</xdr:col>
      <xdr:colOff>571499</xdr:colOff>
      <xdr:row>54</xdr:row>
      <xdr:rowOff>94128</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F36BC3F7-0B4F-4F8E-BA06-D805A89D35D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4"/>
            </a:graphicData>
          </a:graphic>
        </xdr:graphicFrame>
      </mc:Choice>
      <mc:Fallback>
        <xdr:sp macro="" textlink="">
          <xdr:nvSpPr>
            <xdr:cNvPr id="0" name=""/>
            <xdr:cNvSpPr>
              <a:spLocks noTextEdit="1"/>
            </xdr:cNvSpPr>
          </xdr:nvSpPr>
          <xdr:spPr>
            <a:xfrm>
              <a:off x="22162545" y="6346562"/>
              <a:ext cx="7029674" cy="4103146"/>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editAs="oneCell">
    <xdr:from>
      <xdr:col>0</xdr:col>
      <xdr:colOff>0</xdr:colOff>
      <xdr:row>1</xdr:row>
      <xdr:rowOff>0</xdr:rowOff>
    </xdr:from>
    <xdr:to>
      <xdr:col>0</xdr:col>
      <xdr:colOff>1562100</xdr:colOff>
      <xdr:row>2</xdr:row>
      <xdr:rowOff>15925</xdr:rowOff>
    </xdr:to>
    <xdr:pic>
      <xdr:nvPicPr>
        <xdr:cNvPr id="7" name="Picture 6" descr="Advisory, Consulting, Outsourcing Services | Guidehouse">
          <a:extLst>
            <a:ext uri="{FF2B5EF4-FFF2-40B4-BE49-F238E27FC236}">
              <a16:creationId xmlns:a16="http://schemas.microsoft.com/office/drawing/2014/main" id="{C7B969D6-DB29-4AAF-8F32-9BBAF36308C2}"/>
            </a:ext>
          </a:extLst>
        </xdr:cNvPr>
        <xdr:cNvPicPr>
          <a:picLocks noChangeAspect="1" noChangeArrowheads="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14</xdr:col>
      <xdr:colOff>9524</xdr:colOff>
      <xdr:row>6</xdr:row>
      <xdr:rowOff>9525</xdr:rowOff>
    </xdr:from>
    <xdr:to>
      <xdr:col>23</xdr:col>
      <xdr:colOff>133349</xdr:colOff>
      <xdr:row>25</xdr:row>
      <xdr:rowOff>123825</xdr:rowOff>
    </xdr:to>
    <xdr:graphicFrame macro="">
      <xdr:nvGraphicFramePr>
        <xdr:cNvPr id="4" name="Chart 3">
          <a:extLst>
            <a:ext uri="{FF2B5EF4-FFF2-40B4-BE49-F238E27FC236}">
              <a16:creationId xmlns:a16="http://schemas.microsoft.com/office/drawing/2014/main" id="{4EEB5528-0DA0-4206-ABD7-15BA9C4F94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13</xdr:col>
      <xdr:colOff>781049</xdr:colOff>
      <xdr:row>28</xdr:row>
      <xdr:rowOff>9525</xdr:rowOff>
    </xdr:from>
    <xdr:to>
      <xdr:col>23</xdr:col>
      <xdr:colOff>161924</xdr:colOff>
      <xdr:row>46</xdr:row>
      <xdr:rowOff>76200</xdr:rowOff>
    </xdr:to>
    <xdr:graphicFrame macro="">
      <xdr:nvGraphicFramePr>
        <xdr:cNvPr id="5" name="Chart 4">
          <a:extLst>
            <a:ext uri="{FF2B5EF4-FFF2-40B4-BE49-F238E27FC236}">
              <a16:creationId xmlns:a16="http://schemas.microsoft.com/office/drawing/2014/main" id="{A7F856DE-2FAC-443E-B34B-05D2B88DD3B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762000</xdr:colOff>
      <xdr:row>67</xdr:row>
      <xdr:rowOff>152399</xdr:rowOff>
    </xdr:from>
    <xdr:to>
      <xdr:col>23</xdr:col>
      <xdr:colOff>0</xdr:colOff>
      <xdr:row>85</xdr:row>
      <xdr:rowOff>9525</xdr:rowOff>
    </xdr:to>
    <xdr:graphicFrame macro="">
      <xdr:nvGraphicFramePr>
        <xdr:cNvPr id="3" name="Chart 2">
          <a:extLst>
            <a:ext uri="{FF2B5EF4-FFF2-40B4-BE49-F238E27FC236}">
              <a16:creationId xmlns:a16="http://schemas.microsoft.com/office/drawing/2014/main" id="{2DCA4A68-2A43-470A-9703-CB565B6BBD3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24</xdr:col>
      <xdr:colOff>600074</xdr:colOff>
      <xdr:row>67</xdr:row>
      <xdr:rowOff>161924</xdr:rowOff>
    </xdr:from>
    <xdr:to>
      <xdr:col>34</xdr:col>
      <xdr:colOff>600074</xdr:colOff>
      <xdr:row>85</xdr:row>
      <xdr:rowOff>19050</xdr:rowOff>
    </xdr:to>
    <xdr:graphicFrame macro="">
      <xdr:nvGraphicFramePr>
        <xdr:cNvPr id="6" name="Chart 5">
          <a:extLst>
            <a:ext uri="{FF2B5EF4-FFF2-40B4-BE49-F238E27FC236}">
              <a16:creationId xmlns:a16="http://schemas.microsoft.com/office/drawing/2014/main" id="{3C3B2187-2A02-4030-A2DE-E09F4CD6ED8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781049</xdr:colOff>
      <xdr:row>87</xdr:row>
      <xdr:rowOff>152400</xdr:rowOff>
    </xdr:from>
    <xdr:to>
      <xdr:col>23</xdr:col>
      <xdr:colOff>9524</xdr:colOff>
      <xdr:row>102</xdr:row>
      <xdr:rowOff>276225</xdr:rowOff>
    </xdr:to>
    <xdr:graphicFrame macro="">
      <xdr:nvGraphicFramePr>
        <xdr:cNvPr id="8" name="Chart 7">
          <a:extLst>
            <a:ext uri="{FF2B5EF4-FFF2-40B4-BE49-F238E27FC236}">
              <a16:creationId xmlns:a16="http://schemas.microsoft.com/office/drawing/2014/main" id="{8D622255-3974-4F86-B945-4DED0C312F5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24</xdr:col>
      <xdr:colOff>590550</xdr:colOff>
      <xdr:row>88</xdr:row>
      <xdr:rowOff>0</xdr:rowOff>
    </xdr:from>
    <xdr:to>
      <xdr:col>34</xdr:col>
      <xdr:colOff>600075</xdr:colOff>
      <xdr:row>102</xdr:row>
      <xdr:rowOff>285750</xdr:rowOff>
    </xdr:to>
    <xdr:graphicFrame macro="">
      <xdr:nvGraphicFramePr>
        <xdr:cNvPr id="9" name="Chart 8">
          <a:extLst>
            <a:ext uri="{FF2B5EF4-FFF2-40B4-BE49-F238E27FC236}">
              <a16:creationId xmlns:a16="http://schemas.microsoft.com/office/drawing/2014/main" id="{3EF22AF7-FE99-452B-8A17-66610EB514B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0</xdr:col>
      <xdr:colOff>0</xdr:colOff>
      <xdr:row>1</xdr:row>
      <xdr:rowOff>0</xdr:rowOff>
    </xdr:from>
    <xdr:to>
      <xdr:col>0</xdr:col>
      <xdr:colOff>1562100</xdr:colOff>
      <xdr:row>1</xdr:row>
      <xdr:rowOff>444550</xdr:rowOff>
    </xdr:to>
    <xdr:pic>
      <xdr:nvPicPr>
        <xdr:cNvPr id="10" name="Picture 9" descr="Advisory, Consulting, Outsourcing Services | Guidehouse">
          <a:extLst>
            <a:ext uri="{FF2B5EF4-FFF2-40B4-BE49-F238E27FC236}">
              <a16:creationId xmlns:a16="http://schemas.microsoft.com/office/drawing/2014/main" id="{6DD0542A-2ECD-470A-A463-4BC9C00428D2}"/>
            </a:ext>
          </a:extLst>
        </xdr:cNvP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33202" b="38339"/>
        <a:stretch/>
      </xdr:blipFill>
      <xdr:spPr bwMode="auto">
        <a:xfrm>
          <a:off x="0" y="161925"/>
          <a:ext cx="1562100" cy="444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c:userShapes xmlns:c="http://schemas.openxmlformats.org/drawingml/2006/chart">
  <cdr:relSizeAnchor xmlns:cdr="http://schemas.openxmlformats.org/drawingml/2006/chartDrawing">
    <cdr:from>
      <cdr:x>0.28324</cdr:x>
      <cdr:y>0.84877</cdr:y>
    </cdr:from>
    <cdr:to>
      <cdr:x>0.62472</cdr:x>
      <cdr:y>0.95035</cdr:y>
    </cdr:to>
    <cdr:sp macro="" textlink="">
      <cdr:nvSpPr>
        <cdr:cNvPr id="2" name="Rectangle 1">
          <a:extLst xmlns:a="http://schemas.openxmlformats.org/drawingml/2006/main">
            <a:ext uri="{FF2B5EF4-FFF2-40B4-BE49-F238E27FC236}">
              <a16:creationId xmlns:a16="http://schemas.microsoft.com/office/drawing/2014/main" id="{0F3B10FC-7989-41FF-BB63-908D76919F51}"/>
            </a:ext>
          </a:extLst>
        </cdr:cNvPr>
        <cdr:cNvSpPr/>
      </cdr:nvSpPr>
      <cdr:spPr>
        <a:xfrm xmlns:a="http://schemas.openxmlformats.org/drawingml/2006/main">
          <a:off x="1546225" y="2584450"/>
          <a:ext cx="1864120"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Gross</a:t>
          </a:r>
        </a:p>
      </cdr:txBody>
    </cdr:sp>
  </cdr:relSizeAnchor>
  <cdr:relSizeAnchor xmlns:cdr="http://schemas.openxmlformats.org/drawingml/2006/chartDrawing">
    <cdr:from>
      <cdr:x>0.6671</cdr:x>
      <cdr:y>0.84877</cdr:y>
    </cdr:from>
    <cdr:to>
      <cdr:x>0.93523</cdr:x>
      <cdr:y>0.95035</cdr:y>
    </cdr:to>
    <cdr:sp macro="" textlink="">
      <cdr:nvSpPr>
        <cdr:cNvPr id="3" name="Rectangle 2">
          <a:extLst xmlns:a="http://schemas.openxmlformats.org/drawingml/2006/main">
            <a:ext uri="{FF2B5EF4-FFF2-40B4-BE49-F238E27FC236}">
              <a16:creationId xmlns:a16="http://schemas.microsoft.com/office/drawing/2014/main" id="{4EBA44D2-C53F-45D7-AA62-BA7400E0AC6E}"/>
            </a:ext>
          </a:extLst>
        </cdr:cNvPr>
        <cdr:cNvSpPr/>
      </cdr:nvSpPr>
      <cdr:spPr>
        <a:xfrm xmlns:a="http://schemas.openxmlformats.org/drawingml/2006/main">
          <a:off x="3641652" y="2584450"/>
          <a:ext cx="1463748" cy="309321"/>
        </a:xfrm>
        <a:prstGeom xmlns:a="http://schemas.openxmlformats.org/drawingml/2006/main" prst="rect">
          <a:avLst/>
        </a:prstGeom>
      </cdr:spPr>
      <cdr:style>
        <a:lnRef xmlns:a="http://schemas.openxmlformats.org/drawingml/2006/main" idx="2">
          <a:schemeClr val="accent2">
            <a:shade val="50000"/>
          </a:schemeClr>
        </a:lnRef>
        <a:fillRef xmlns:a="http://schemas.openxmlformats.org/drawingml/2006/main" idx="1">
          <a:schemeClr val="accent2"/>
        </a:fillRef>
        <a:effectRef xmlns:a="http://schemas.openxmlformats.org/drawingml/2006/main" idx="0">
          <a:schemeClr val="accent2"/>
        </a:effectRef>
        <a:fontRef xmlns:a="http://schemas.openxmlformats.org/drawingml/2006/main" idx="minor">
          <a:schemeClr val="lt1"/>
        </a:fontRef>
      </cdr:style>
      <cdr:txBody>
        <a:bodyPr xmlns:a="http://schemas.openxmlformats.org/drawingml/2006/main" anchor="ct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ctr"/>
          <a:r>
            <a:rPr lang="en-US" sz="1400" b="1">
              <a:latin typeface="Arial" panose="020B0604020202020204" pitchFamily="34" charset="0"/>
              <a:cs typeface="Arial" panose="020B0604020202020204" pitchFamily="34" charset="0"/>
            </a:rPr>
            <a:t>Net</a:t>
          </a:r>
        </a:p>
      </cdr:txBody>
    </cdr:sp>
  </cdr:relSizeAnchor>
</c:userShapes>
</file>

<file path=xl/theme/theme1.xml><?xml version="1.0" encoding="utf-8"?>
<a:theme xmlns:a="http://schemas.openxmlformats.org/drawingml/2006/main" name="Office Theme">
  <a:themeElements>
    <a:clrScheme name="2016 Rebrand.1">
      <a:dk1>
        <a:sysClr val="windowText" lastClr="000000"/>
      </a:dk1>
      <a:lt1>
        <a:sysClr val="window" lastClr="FFFFFF"/>
      </a:lt1>
      <a:dk2>
        <a:srgbClr val="44546A"/>
      </a:dk2>
      <a:lt2>
        <a:srgbClr val="E7E6E6"/>
      </a:lt2>
      <a:accent1>
        <a:srgbClr val="95D600"/>
      </a:accent1>
      <a:accent2>
        <a:srgbClr val="555759"/>
      </a:accent2>
      <a:accent3>
        <a:srgbClr val="009383"/>
      </a:accent3>
      <a:accent4>
        <a:srgbClr val="E53C2E"/>
      </a:accent4>
      <a:accent5>
        <a:srgbClr val="FFB718"/>
      </a:accent5>
      <a:accent6>
        <a:srgbClr val="006579"/>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5899D-EC7D-4677-853F-64B8820E165C}">
  <sheetPr>
    <pageSetUpPr fitToPage="1"/>
  </sheetPr>
  <dimension ref="A1:D60"/>
  <sheetViews>
    <sheetView zoomScale="130" zoomScaleNormal="130" workbookViewId="0">
      <pane xSplit="2" ySplit="7" topLeftCell="C8" activePane="bottomRight" state="frozen"/>
      <selection pane="topRight" activeCell="F13" sqref="F13"/>
      <selection pane="bottomLeft" activeCell="F13" sqref="F13"/>
      <selection pane="bottomRight" activeCell="F13" sqref="F13"/>
    </sheetView>
  </sheetViews>
  <sheetFormatPr defaultColWidth="9.109375" defaultRowHeight="13.2"/>
  <cols>
    <col min="1" max="1" width="4.109375" style="1043" bestFit="1" customWidth="1"/>
    <col min="2" max="2" width="41.44140625" style="1043" bestFit="1" customWidth="1"/>
    <col min="3" max="4" width="16.6640625" style="1043" bestFit="1" customWidth="1"/>
    <col min="5" max="16384" width="9.109375" style="1043"/>
  </cols>
  <sheetData>
    <row r="1" spans="1:4">
      <c r="B1" s="1044" t="s">
        <v>0</v>
      </c>
      <c r="C1" s="1043" t="s">
        <v>1</v>
      </c>
      <c r="D1" s="1043" t="s">
        <v>1</v>
      </c>
    </row>
    <row r="2" spans="1:4">
      <c r="B2" s="1044" t="s">
        <v>2</v>
      </c>
      <c r="C2" s="1043" t="s">
        <v>3</v>
      </c>
      <c r="D2" s="1043" t="s">
        <v>3</v>
      </c>
    </row>
    <row r="3" spans="1:4">
      <c r="B3" s="1044" t="s">
        <v>4</v>
      </c>
      <c r="C3" s="1045">
        <v>0.25</v>
      </c>
      <c r="D3" s="1045">
        <v>0.25</v>
      </c>
    </row>
    <row r="5" spans="1:4">
      <c r="C5" s="1044" t="s">
        <v>5</v>
      </c>
      <c r="D5" s="1044" t="s">
        <v>5</v>
      </c>
    </row>
    <row r="6" spans="1:4">
      <c r="C6" s="1044" t="s">
        <v>6</v>
      </c>
      <c r="D6" s="1044" t="s">
        <v>6</v>
      </c>
    </row>
    <row r="7" spans="1:4">
      <c r="A7" s="1046"/>
      <c r="B7" s="1046"/>
      <c r="C7" s="1044" t="s">
        <v>7</v>
      </c>
      <c r="D7" s="1044" t="s">
        <v>7</v>
      </c>
    </row>
    <row r="8" spans="1:4">
      <c r="A8" s="1046"/>
      <c r="B8" s="1047" t="s">
        <v>8</v>
      </c>
    </row>
    <row r="9" spans="1:4">
      <c r="A9" s="1046">
        <v>2</v>
      </c>
      <c r="B9" s="1046" t="s">
        <v>9</v>
      </c>
      <c r="C9" s="1048">
        <v>9677690.502123991</v>
      </c>
      <c r="D9" s="1048">
        <v>1596.1594499999997</v>
      </c>
    </row>
    <row r="10" spans="1:4">
      <c r="A10" s="1046">
        <v>3</v>
      </c>
      <c r="B10" s="1046" t="s">
        <v>10</v>
      </c>
      <c r="C10" s="1048">
        <v>7519983.0889500119</v>
      </c>
      <c r="D10" s="1048">
        <v>1939.5215250000001</v>
      </c>
    </row>
    <row r="11" spans="1:4">
      <c r="A11" s="1046">
        <v>4</v>
      </c>
      <c r="B11" s="1046" t="s">
        <v>11</v>
      </c>
      <c r="C11" s="1048">
        <v>3031876.9602000001</v>
      </c>
      <c r="D11" s="1048">
        <v>710.4366</v>
      </c>
    </row>
    <row r="12" spans="1:4">
      <c r="A12" s="1046">
        <v>5</v>
      </c>
      <c r="B12" s="1046" t="s">
        <v>12</v>
      </c>
      <c r="C12" s="1048">
        <v>4400986.7707750006</v>
      </c>
      <c r="D12" s="1048">
        <v>763</v>
      </c>
    </row>
    <row r="13" spans="1:4">
      <c r="A13" s="1046">
        <v>6</v>
      </c>
      <c r="B13" s="1046" t="s">
        <v>13</v>
      </c>
      <c r="C13" s="1048">
        <v>892490.85129999183</v>
      </c>
      <c r="D13" s="1048">
        <v>148.09524999999999</v>
      </c>
    </row>
    <row r="14" spans="1:4">
      <c r="A14" s="1046">
        <v>7</v>
      </c>
      <c r="B14" s="1046" t="s">
        <v>14</v>
      </c>
      <c r="C14" s="1048">
        <v>19750.500000000106</v>
      </c>
      <c r="D14" s="1048">
        <v>53.865000000000009</v>
      </c>
    </row>
    <row r="15" spans="1:4">
      <c r="A15" s="1046">
        <v>8</v>
      </c>
      <c r="B15" s="1046" t="s">
        <v>15</v>
      </c>
      <c r="C15" s="1048">
        <v>0</v>
      </c>
      <c r="D15" s="1048">
        <v>0</v>
      </c>
    </row>
    <row r="16" spans="1:4">
      <c r="A16" s="1046">
        <v>9</v>
      </c>
      <c r="B16" s="1046" t="s">
        <v>16</v>
      </c>
      <c r="C16" s="1048">
        <v>0</v>
      </c>
      <c r="D16" s="1048">
        <v>0</v>
      </c>
    </row>
    <row r="17" spans="1:4">
      <c r="A17" s="1046">
        <v>10</v>
      </c>
      <c r="B17" s="1046"/>
    </row>
    <row r="18" spans="1:4">
      <c r="A18" s="1046">
        <v>11</v>
      </c>
      <c r="B18" s="1046" t="s">
        <v>17</v>
      </c>
      <c r="C18" s="1048">
        <v>6322036.1999999853</v>
      </c>
      <c r="D18" s="1048">
        <v>639.47812499999998</v>
      </c>
    </row>
    <row r="19" spans="1:4">
      <c r="A19" s="1046">
        <v>12</v>
      </c>
      <c r="B19" s="1046" t="s">
        <v>18</v>
      </c>
      <c r="C19" s="1048">
        <v>2026377.5000000007</v>
      </c>
      <c r="D19" s="1048">
        <v>338.02250000000004</v>
      </c>
    </row>
    <row r="20" spans="1:4">
      <c r="A20" s="1046">
        <v>13</v>
      </c>
      <c r="B20" s="1046" t="s">
        <v>19</v>
      </c>
      <c r="C20" s="1048">
        <v>0</v>
      </c>
      <c r="D20" s="1048">
        <v>0</v>
      </c>
    </row>
    <row r="21" spans="1:4">
      <c r="A21" s="1046">
        <v>14</v>
      </c>
      <c r="B21" s="1046" t="s">
        <v>20</v>
      </c>
      <c r="C21" s="1048">
        <v>0</v>
      </c>
      <c r="D21" s="1048">
        <v>0</v>
      </c>
    </row>
    <row r="22" spans="1:4">
      <c r="A22" s="1046">
        <v>15</v>
      </c>
      <c r="B22" s="1046" t="s">
        <v>21</v>
      </c>
      <c r="C22" s="1048">
        <v>2903059.0586500219</v>
      </c>
      <c r="D22" s="1048">
        <v>930.04092500000002</v>
      </c>
    </row>
    <row r="23" spans="1:4">
      <c r="A23" s="1046">
        <v>16</v>
      </c>
      <c r="B23" s="1046" t="s">
        <v>22</v>
      </c>
      <c r="C23" s="1048">
        <v>2503569.5561500192</v>
      </c>
      <c r="D23" s="1048">
        <v>339.14869080187088</v>
      </c>
    </row>
    <row r="24" spans="1:4">
      <c r="A24" s="1046">
        <v>17</v>
      </c>
      <c r="B24" s="1046" t="s">
        <v>23</v>
      </c>
      <c r="C24" s="1048">
        <v>0</v>
      </c>
      <c r="D24" s="1048">
        <v>0</v>
      </c>
    </row>
    <row r="25" spans="1:4">
      <c r="A25" s="1046">
        <v>18</v>
      </c>
      <c r="B25" s="1046" t="s">
        <v>24</v>
      </c>
      <c r="C25" s="1048">
        <v>1536034.5000000005</v>
      </c>
      <c r="D25" s="1048">
        <v>4189.1850000000004</v>
      </c>
    </row>
    <row r="26" spans="1:4">
      <c r="A26" s="1046">
        <v>19</v>
      </c>
      <c r="B26" s="1046" t="s">
        <v>25</v>
      </c>
      <c r="C26" s="1048">
        <v>0</v>
      </c>
      <c r="D26" s="1048">
        <v>0</v>
      </c>
    </row>
    <row r="27" spans="1:4">
      <c r="A27" s="1046">
        <v>20</v>
      </c>
      <c r="B27" s="1046" t="s">
        <v>26</v>
      </c>
      <c r="C27" s="1048">
        <v>0</v>
      </c>
    </row>
    <row r="29" spans="1:4">
      <c r="B29" s="1046" t="s">
        <v>27</v>
      </c>
      <c r="C29" s="1048">
        <v>40833855.488149032</v>
      </c>
      <c r="D29" s="1049">
        <v>11646.95306580187</v>
      </c>
    </row>
    <row r="30" spans="1:4">
      <c r="C30" s="1050"/>
      <c r="D30" s="1050"/>
    </row>
    <row r="31" spans="1:4">
      <c r="D31" s="1050"/>
    </row>
    <row r="32" spans="1:4">
      <c r="A32" s="1046"/>
      <c r="B32" s="1047" t="s">
        <v>28</v>
      </c>
    </row>
    <row r="33" spans="1:4">
      <c r="A33" s="1046">
        <v>2</v>
      </c>
      <c r="B33" s="1046" t="s">
        <v>9</v>
      </c>
      <c r="C33" s="1048">
        <v>14592672.555498881</v>
      </c>
      <c r="D33" s="1048">
        <v>2733.4049500000001</v>
      </c>
    </row>
    <row r="34" spans="1:4">
      <c r="A34" s="1046">
        <v>3</v>
      </c>
      <c r="B34" s="1046" t="s">
        <v>10</v>
      </c>
      <c r="C34" s="1048">
        <v>11090365.009999979</v>
      </c>
      <c r="D34" s="1048">
        <v>3031.9549999999999</v>
      </c>
    </row>
    <row r="35" spans="1:4">
      <c r="A35" s="1046">
        <v>4</v>
      </c>
      <c r="B35" s="1046" t="s">
        <v>11</v>
      </c>
      <c r="C35" s="1048">
        <v>2256813.2580000004</v>
      </c>
      <c r="D35" s="1048">
        <v>505.3485</v>
      </c>
    </row>
    <row r="36" spans="1:4">
      <c r="A36" s="1046">
        <v>5</v>
      </c>
      <c r="B36" s="1046" t="s">
        <v>12</v>
      </c>
      <c r="C36" s="1048">
        <v>2514849.5833000001</v>
      </c>
      <c r="D36" s="1048">
        <v>435.99999999999994</v>
      </c>
    </row>
    <row r="37" spans="1:4">
      <c r="A37" s="1046">
        <v>6</v>
      </c>
      <c r="B37" s="1046" t="s">
        <v>13</v>
      </c>
      <c r="C37" s="1048">
        <v>877408.39500000142</v>
      </c>
      <c r="D37" s="1048">
        <v>140.48424999999997</v>
      </c>
    </row>
    <row r="38" spans="1:4">
      <c r="A38" s="1046">
        <v>7</v>
      </c>
      <c r="B38" s="1046" t="s">
        <v>14</v>
      </c>
      <c r="C38" s="1048">
        <v>24601.500000000087</v>
      </c>
      <c r="D38" s="1048">
        <v>67.094999999999999</v>
      </c>
    </row>
    <row r="39" spans="1:4">
      <c r="A39" s="1046">
        <v>8</v>
      </c>
      <c r="B39" s="1046" t="s">
        <v>15</v>
      </c>
      <c r="C39" s="1048">
        <v>0</v>
      </c>
      <c r="D39" s="1048">
        <v>0</v>
      </c>
    </row>
    <row r="40" spans="1:4">
      <c r="A40" s="1046">
        <v>9</v>
      </c>
      <c r="B40" s="1046" t="s">
        <v>16</v>
      </c>
      <c r="C40" s="1048">
        <v>0</v>
      </c>
      <c r="D40" s="1048">
        <v>0</v>
      </c>
    </row>
    <row r="41" spans="1:4">
      <c r="A41" s="1046">
        <v>10</v>
      </c>
      <c r="B41" s="1046"/>
    </row>
    <row r="42" spans="1:4">
      <c r="A42" s="1046">
        <v>11</v>
      </c>
      <c r="B42" s="1046" t="s">
        <v>17</v>
      </c>
      <c r="C42" s="1048">
        <v>6173217.5625000093</v>
      </c>
      <c r="D42" s="1048">
        <v>624.421875</v>
      </c>
    </row>
    <row r="43" spans="1:4">
      <c r="A43" s="1046">
        <v>12</v>
      </c>
      <c r="B43" s="1046" t="s">
        <v>18</v>
      </c>
      <c r="C43" s="1048">
        <v>1582567.5000000005</v>
      </c>
      <c r="D43" s="1048">
        <v>264.1825</v>
      </c>
    </row>
    <row r="44" spans="1:4">
      <c r="A44" s="1046">
        <v>13</v>
      </c>
      <c r="B44" s="1046" t="s">
        <v>19</v>
      </c>
      <c r="C44" s="1048">
        <v>0</v>
      </c>
      <c r="D44" s="1048">
        <v>0</v>
      </c>
    </row>
    <row r="45" spans="1:4">
      <c r="A45" s="1046">
        <v>14</v>
      </c>
      <c r="B45" s="1046" t="s">
        <v>20</v>
      </c>
      <c r="C45" s="1048">
        <v>0</v>
      </c>
      <c r="D45" s="1048">
        <v>0</v>
      </c>
    </row>
    <row r="46" spans="1:4">
      <c r="A46" s="1046">
        <v>15</v>
      </c>
      <c r="B46" s="1046" t="s">
        <v>21</v>
      </c>
      <c r="C46" s="1048">
        <v>2784496.4223248912</v>
      </c>
      <c r="D46" s="1048">
        <v>816.3282499999998</v>
      </c>
    </row>
    <row r="47" spans="1:4">
      <c r="A47" s="1046">
        <v>16</v>
      </c>
      <c r="B47" s="1046" t="s">
        <v>22</v>
      </c>
      <c r="C47" s="1048">
        <v>2644282.9220000277</v>
      </c>
      <c r="D47" s="1048">
        <v>385.73780682593048</v>
      </c>
    </row>
    <row r="48" spans="1:4">
      <c r="A48" s="1046">
        <v>17</v>
      </c>
      <c r="B48" s="1046" t="s">
        <v>23</v>
      </c>
      <c r="C48" s="1048">
        <v>0</v>
      </c>
      <c r="D48" s="1048">
        <v>0</v>
      </c>
    </row>
    <row r="49" spans="1:4">
      <c r="A49" s="1046">
        <v>18</v>
      </c>
      <c r="B49" s="1046" t="s">
        <v>24</v>
      </c>
      <c r="C49" s="1048">
        <v>1097019.0000000009</v>
      </c>
      <c r="D49" s="1048">
        <v>2991.8699999999994</v>
      </c>
    </row>
    <row r="50" spans="1:4">
      <c r="A50" s="1046">
        <v>19</v>
      </c>
      <c r="B50" s="1046" t="s">
        <v>25</v>
      </c>
      <c r="C50" s="1048">
        <v>0</v>
      </c>
      <c r="D50" s="1048">
        <v>0</v>
      </c>
    </row>
    <row r="51" spans="1:4">
      <c r="A51" s="1046">
        <v>20</v>
      </c>
      <c r="B51" s="1046" t="s">
        <v>26</v>
      </c>
    </row>
    <row r="53" spans="1:4">
      <c r="B53" s="1046" t="s">
        <v>27</v>
      </c>
      <c r="C53" s="1048">
        <v>45638293.708623789</v>
      </c>
      <c r="D53" s="1049">
        <v>11996.828131825931</v>
      </c>
    </row>
    <row r="54" spans="1:4">
      <c r="C54" s="1050"/>
      <c r="D54" s="1050"/>
    </row>
    <row r="55" spans="1:4">
      <c r="D55" s="1050"/>
    </row>
    <row r="56" spans="1:4">
      <c r="B56" s="1043" t="s">
        <v>29</v>
      </c>
      <c r="C56" s="1048">
        <v>86472149.196772814</v>
      </c>
      <c r="D56" s="1048">
        <v>23643.781197627803</v>
      </c>
    </row>
    <row r="58" spans="1:4">
      <c r="B58" s="1043" t="s">
        <v>30</v>
      </c>
    </row>
    <row r="60" spans="1:4">
      <c r="B60" s="1043" t="s">
        <v>31</v>
      </c>
    </row>
  </sheetData>
  <pageMargins left="0.25" right="0.25" top="0.75" bottom="0.75" header="0.3" footer="0.3"/>
  <pageSetup scale="67" orientation="landscape" r:id="rId1"/>
  <headerFooter>
    <oddFooter>&amp;R&amp;1#&amp;"Calibri"&amp;10&amp;KA80000Internal Use Only</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83"/>
  <sheetViews>
    <sheetView zoomScaleNormal="100" zoomScaleSheetLayoutView="100" workbookViewId="0">
      <selection sqref="A1:T1"/>
    </sheetView>
  </sheetViews>
  <sheetFormatPr defaultColWidth="9.33203125" defaultRowHeight="13.2"/>
  <cols>
    <col min="1" max="1" width="38.33203125" customWidth="1"/>
    <col min="2" max="2" width="40.33203125" style="2" customWidth="1"/>
    <col min="3" max="3" width="15.6640625" style="30" customWidth="1"/>
    <col min="4" max="4" width="17.33203125" style="30" customWidth="1"/>
    <col min="5" max="5" width="17.6640625" style="30" customWidth="1"/>
    <col min="6" max="6" width="14.6640625" style="30" customWidth="1"/>
    <col min="7" max="7" width="17.44140625" style="30" customWidth="1"/>
    <col min="8" max="10" width="15.33203125" style="30" customWidth="1"/>
    <col min="11" max="11" width="0.5546875" style="86" customWidth="1"/>
    <col min="12" max="12" width="11.6640625" style="30" customWidth="1"/>
    <col min="13" max="13" width="12.6640625" style="30" customWidth="1"/>
    <col min="14" max="14" width="12.6640625" customWidth="1"/>
    <col min="15" max="15" width="14.33203125" bestFit="1" customWidth="1"/>
    <col min="16" max="16" width="12.6640625" customWidth="1"/>
    <col min="17" max="17" width="14.33203125" bestFit="1" customWidth="1"/>
    <col min="18" max="18" width="12.33203125" bestFit="1" customWidth="1"/>
    <col min="20" max="20" width="6.6640625" customWidth="1"/>
  </cols>
  <sheetData>
    <row r="1" spans="1:29">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101"/>
      <c r="V1" s="1101"/>
      <c r="W1" s="1101"/>
      <c r="X1" s="1101"/>
      <c r="Y1" s="1101"/>
      <c r="Z1" s="1101"/>
      <c r="AA1" s="1101"/>
      <c r="AB1" s="1101"/>
      <c r="AC1" s="1101"/>
    </row>
    <row r="2" spans="1:29" ht="34.200000000000003" customHeight="1">
      <c r="A2" s="1101"/>
      <c r="B2" s="1101"/>
      <c r="C2" s="1101"/>
      <c r="D2" s="1101"/>
      <c r="E2" s="1101"/>
      <c r="F2" s="1101"/>
      <c r="G2" s="1101"/>
      <c r="H2" s="1101"/>
      <c r="I2" s="1101"/>
      <c r="J2" s="1101"/>
      <c r="K2" s="1101"/>
      <c r="L2" s="1101"/>
      <c r="M2" s="1101"/>
      <c r="N2" s="1101"/>
      <c r="O2" s="1101"/>
      <c r="P2" s="1101"/>
      <c r="Q2" s="1101"/>
      <c r="R2" s="1101"/>
      <c r="S2" s="1101"/>
      <c r="T2" s="1101"/>
      <c r="U2" s="1101"/>
      <c r="V2" s="1101"/>
      <c r="W2" s="1101"/>
      <c r="X2" s="1101"/>
      <c r="Y2" s="1101"/>
      <c r="Z2" s="1101"/>
      <c r="AA2" s="1101"/>
      <c r="AB2" s="1101"/>
      <c r="AC2" s="1101"/>
    </row>
    <row r="3" spans="1:29">
      <c r="A3" s="1102"/>
      <c r="B3" s="1102"/>
      <c r="C3" s="1102"/>
      <c r="D3" s="1102"/>
      <c r="E3" s="1102"/>
      <c r="F3" s="1102"/>
      <c r="G3" s="1102"/>
      <c r="H3" s="1102"/>
      <c r="I3" s="1102"/>
      <c r="J3" s="1102"/>
      <c r="K3" s="1102"/>
      <c r="L3" s="1102"/>
      <c r="M3" s="1102"/>
      <c r="N3" s="1102"/>
      <c r="O3" s="1102"/>
      <c r="P3" s="1102"/>
      <c r="Q3" s="1102"/>
      <c r="R3" s="1102"/>
      <c r="S3" s="1102"/>
      <c r="T3" s="1102"/>
      <c r="U3" s="1101"/>
      <c r="V3" s="1101"/>
      <c r="W3" s="1101"/>
      <c r="X3" s="1101"/>
      <c r="Y3" s="1101"/>
      <c r="Z3" s="1101"/>
      <c r="AA3" s="1101"/>
      <c r="AB3" s="1101"/>
      <c r="AC3" s="1101"/>
    </row>
    <row r="4" spans="1:29" ht="30" customHeight="1">
      <c r="A4" s="1259" t="s">
        <v>96</v>
      </c>
      <c r="B4" s="1259"/>
      <c r="C4" s="1259"/>
      <c r="D4" s="1259"/>
      <c r="E4" s="1259"/>
      <c r="F4" s="1259"/>
      <c r="G4" s="1259"/>
      <c r="H4" s="1259"/>
      <c r="I4" s="1259"/>
      <c r="J4" s="1099"/>
      <c r="K4" s="84"/>
      <c r="L4" s="1099"/>
      <c r="M4" s="1119" t="s">
        <v>97</v>
      </c>
      <c r="N4" s="1119"/>
      <c r="O4" s="1119"/>
      <c r="P4" s="1119"/>
      <c r="Q4" s="1119"/>
      <c r="R4" s="1119"/>
      <c r="S4" s="1119"/>
      <c r="T4" s="1119"/>
      <c r="U4" s="1101"/>
      <c r="V4" s="1101"/>
      <c r="W4" s="1101"/>
      <c r="X4" s="1101"/>
      <c r="Y4" s="1101"/>
      <c r="Z4" s="1101"/>
      <c r="AA4" s="1101"/>
      <c r="AB4" s="1101"/>
      <c r="AC4" s="1101"/>
    </row>
    <row r="5" spans="1:29">
      <c r="A5" s="1262"/>
      <c r="B5" s="1262"/>
      <c r="C5" s="1262"/>
      <c r="D5" s="1262"/>
      <c r="E5" s="1262"/>
      <c r="F5" s="1262"/>
      <c r="G5" s="1262"/>
      <c r="H5" s="1262"/>
      <c r="I5" s="1101"/>
      <c r="J5" s="1099"/>
      <c r="K5" s="84"/>
      <c r="L5" s="1099"/>
      <c r="M5" s="1101"/>
      <c r="N5" s="1101"/>
      <c r="O5" s="1101"/>
      <c r="P5" s="1101"/>
      <c r="Q5" s="1101"/>
      <c r="R5" s="1101"/>
      <c r="S5" s="1101"/>
      <c r="T5" s="1101"/>
      <c r="U5" s="1101"/>
      <c r="V5" s="1101"/>
      <c r="W5" s="1101"/>
      <c r="X5" s="1101"/>
      <c r="Y5" s="1101"/>
      <c r="Z5" s="1101"/>
      <c r="AA5" s="1101"/>
      <c r="AB5" s="1101"/>
      <c r="AC5" s="1101"/>
    </row>
    <row r="6" spans="1:29">
      <c r="A6" s="1261" t="s">
        <v>98</v>
      </c>
      <c r="B6" s="1261"/>
      <c r="C6" s="1261"/>
      <c r="D6" s="1261"/>
      <c r="E6" s="1261"/>
      <c r="F6" s="1261"/>
      <c r="G6" s="1261"/>
      <c r="H6" s="1261"/>
      <c r="I6" s="1103"/>
      <c r="J6" s="1099"/>
      <c r="K6" s="84"/>
      <c r="L6" s="1099"/>
      <c r="M6" s="1101"/>
      <c r="N6" s="1101"/>
      <c r="O6" s="1101"/>
      <c r="P6" s="1101"/>
      <c r="Q6" s="1101"/>
      <c r="R6" s="1101"/>
      <c r="S6" s="1101"/>
      <c r="T6" s="1101"/>
      <c r="U6" s="1101"/>
      <c r="V6" s="1101"/>
      <c r="W6" s="1101"/>
      <c r="X6" s="1101"/>
      <c r="Y6" s="1101"/>
      <c r="Z6" s="1101"/>
      <c r="AA6" s="1101"/>
      <c r="AB6" s="1101"/>
      <c r="AC6" s="1101"/>
    </row>
    <row r="7" spans="1:29" ht="15.6">
      <c r="A7" s="1120"/>
      <c r="B7" s="1120"/>
      <c r="C7" s="1120"/>
      <c r="D7" s="1120"/>
      <c r="E7" s="1120"/>
      <c r="F7" s="1120"/>
      <c r="G7" s="1120"/>
      <c r="H7" s="1120"/>
      <c r="I7" s="1120"/>
      <c r="J7" s="280"/>
      <c r="K7" s="84"/>
      <c r="L7" s="1099"/>
      <c r="M7" s="1121"/>
      <c r="N7" s="1121"/>
      <c r="O7" s="1121"/>
      <c r="P7" s="1121"/>
      <c r="Q7" s="1121"/>
      <c r="R7" s="1121"/>
      <c r="S7" s="1121"/>
      <c r="T7" s="1121"/>
      <c r="U7" s="1101"/>
      <c r="V7" s="1101"/>
      <c r="W7" s="1101"/>
      <c r="X7" s="1101"/>
      <c r="Y7" s="1101"/>
      <c r="Z7" s="1101"/>
      <c r="AA7" s="1101"/>
      <c r="AB7" s="1101"/>
      <c r="AC7" s="1101"/>
    </row>
    <row r="8" spans="1:29">
      <c r="A8" s="1099" t="s">
        <v>234</v>
      </c>
      <c r="B8" s="1099"/>
      <c r="C8" s="1099"/>
      <c r="D8" s="1099"/>
      <c r="E8" s="1099"/>
      <c r="F8" s="1099"/>
      <c r="G8" s="1099"/>
      <c r="H8" s="1099"/>
      <c r="I8" s="1099"/>
      <c r="J8" s="1099"/>
      <c r="K8" s="84"/>
      <c r="L8" s="1099"/>
      <c r="M8" s="1099" t="s">
        <v>235</v>
      </c>
      <c r="N8" s="1099"/>
      <c r="O8" s="1099"/>
      <c r="P8" s="1099"/>
      <c r="Q8" s="1099"/>
      <c r="R8" s="1099"/>
      <c r="S8" s="1099"/>
      <c r="T8" s="1099"/>
      <c r="U8" s="1101"/>
      <c r="V8" s="1099" t="s">
        <v>236</v>
      </c>
      <c r="W8" s="1099"/>
      <c r="X8" s="1099"/>
      <c r="Y8" s="1099"/>
      <c r="Z8" s="1099"/>
      <c r="AA8" s="1099"/>
      <c r="AB8" s="1099"/>
      <c r="AC8" s="1099"/>
    </row>
    <row r="9" spans="1:29" ht="13.8" thickBot="1">
      <c r="A9" s="1116" t="s">
        <v>60</v>
      </c>
      <c r="B9" s="1116" t="s">
        <v>78</v>
      </c>
      <c r="C9" s="1139"/>
      <c r="D9" s="1139" t="s">
        <v>61</v>
      </c>
      <c r="E9" s="118"/>
      <c r="F9" s="1139"/>
      <c r="G9" s="1139" t="s">
        <v>62</v>
      </c>
      <c r="H9" s="1139"/>
      <c r="I9" s="1101"/>
      <c r="J9" s="280"/>
      <c r="K9" s="84"/>
      <c r="L9" s="1099"/>
      <c r="M9" s="1099"/>
      <c r="N9" s="1099"/>
      <c r="O9" s="1099"/>
      <c r="P9" s="1099"/>
      <c r="Q9" s="1099"/>
      <c r="R9" s="1099"/>
      <c r="S9" s="1101"/>
      <c r="T9" s="1101"/>
      <c r="U9" s="1101"/>
      <c r="V9" s="1101"/>
      <c r="W9" s="1"/>
      <c r="X9" s="10"/>
      <c r="Y9" s="1101"/>
      <c r="Z9" s="1101"/>
      <c r="AA9" s="1101"/>
      <c r="AB9" s="1101"/>
      <c r="AC9" s="1101"/>
    </row>
    <row r="10" spans="1:29" ht="27.6" thickTop="1" thickBot="1">
      <c r="A10" s="1117"/>
      <c r="B10" s="1117"/>
      <c r="C10" s="1117" t="s">
        <v>63</v>
      </c>
      <c r="D10" s="1117" t="s">
        <v>64</v>
      </c>
      <c r="E10" s="213" t="s">
        <v>65</v>
      </c>
      <c r="F10" s="1117" t="s">
        <v>66</v>
      </c>
      <c r="G10" s="1117" t="s">
        <v>64</v>
      </c>
      <c r="H10" s="1117" t="s">
        <v>67</v>
      </c>
      <c r="I10" s="1101"/>
      <c r="J10" s="28"/>
      <c r="K10" s="282"/>
      <c r="L10" s="39"/>
      <c r="M10" s="1101"/>
      <c r="N10" s="1101"/>
      <c r="O10" s="1" t="s">
        <v>103</v>
      </c>
      <c r="P10" s="1" t="s">
        <v>104</v>
      </c>
      <c r="Q10" s="1" t="s">
        <v>105</v>
      </c>
      <c r="R10" s="1" t="s">
        <v>106</v>
      </c>
      <c r="S10" s="1101"/>
      <c r="T10" s="1101"/>
      <c r="U10" s="1101"/>
      <c r="V10" s="1101"/>
      <c r="W10" s="1"/>
      <c r="X10" s="10"/>
      <c r="Y10" s="1101"/>
      <c r="Z10" s="1101"/>
      <c r="AA10" s="1101"/>
      <c r="AB10" s="1101"/>
      <c r="AC10" s="1101"/>
    </row>
    <row r="11" spans="1:29" ht="13.8" thickBot="1">
      <c r="A11" s="1113" t="s">
        <v>69</v>
      </c>
      <c r="B11" s="1118" t="s">
        <v>54</v>
      </c>
      <c r="C11" s="1118">
        <v>68130109.592700005</v>
      </c>
      <c r="D11" s="1118">
        <v>42874084.299999997</v>
      </c>
      <c r="E11" s="216">
        <v>0.62929715739946301</v>
      </c>
      <c r="F11" s="1118">
        <v>58370690.221995525</v>
      </c>
      <c r="G11" s="1118">
        <v>41159120.927999996</v>
      </c>
      <c r="H11" s="215">
        <v>0.70513336010699112</v>
      </c>
      <c r="I11" s="1101"/>
      <c r="J11" s="180"/>
      <c r="K11" s="283"/>
      <c r="L11" s="28"/>
      <c r="M11" s="302" t="s">
        <v>55</v>
      </c>
      <c r="N11" s="1101"/>
      <c r="O11" s="304">
        <v>3040293.68</v>
      </c>
      <c r="P11" s="23">
        <v>3.624608136940697E-2</v>
      </c>
      <c r="Q11" s="304">
        <v>2797070.1856000004</v>
      </c>
      <c r="R11" s="23">
        <v>3.5248660075693529E-2</v>
      </c>
      <c r="S11" s="1101"/>
      <c r="T11" s="1101"/>
      <c r="U11" s="1101"/>
      <c r="V11" s="1101"/>
      <c r="W11" s="1"/>
      <c r="X11" s="10"/>
      <c r="Y11" s="1101"/>
      <c r="Z11" s="1101"/>
      <c r="AA11" s="1101"/>
      <c r="AB11" s="1101"/>
      <c r="AC11" s="1101"/>
    </row>
    <row r="12" spans="1:29" ht="13.8" thickBot="1">
      <c r="A12" s="1114"/>
      <c r="B12" s="1118" t="s">
        <v>55</v>
      </c>
      <c r="C12" s="1118">
        <v>3070840.48</v>
      </c>
      <c r="D12" s="1118">
        <v>3040293.68</v>
      </c>
      <c r="E12" s="214">
        <v>0.990052625592587</v>
      </c>
      <c r="F12" s="1118">
        <v>44361460.039999917</v>
      </c>
      <c r="G12" s="1118">
        <v>2797070.1856000004</v>
      </c>
      <c r="H12" s="215">
        <v>6.3051806299385393E-2</v>
      </c>
      <c r="I12" s="1101"/>
      <c r="J12" s="28"/>
      <c r="K12" s="85"/>
      <c r="L12" s="29"/>
      <c r="M12" s="302" t="s">
        <v>54</v>
      </c>
      <c r="N12" s="1101"/>
      <c r="O12" s="304">
        <v>42874084.299999997</v>
      </c>
      <c r="P12" s="23">
        <v>0.51114060408026563</v>
      </c>
      <c r="Q12" s="304">
        <v>41159120.927999996</v>
      </c>
      <c r="R12" s="23">
        <v>0.51868697112947959</v>
      </c>
      <c r="S12" s="1101"/>
      <c r="T12" s="1101"/>
      <c r="U12" s="1101"/>
      <c r="V12" s="1101"/>
      <c r="W12" s="1"/>
      <c r="X12" s="10"/>
      <c r="Y12" s="1101"/>
      <c r="Z12" s="1101"/>
      <c r="AA12" s="1101"/>
      <c r="AB12" s="1101"/>
      <c r="AC12" s="1101"/>
    </row>
    <row r="13" spans="1:29" ht="13.8" thickBot="1">
      <c r="A13" s="1114"/>
      <c r="B13" s="1118" t="s">
        <v>12</v>
      </c>
      <c r="C13" s="1118">
        <v>0</v>
      </c>
      <c r="D13" s="1118">
        <v>0</v>
      </c>
      <c r="E13" s="216" t="s">
        <v>237</v>
      </c>
      <c r="F13" s="1118">
        <v>10059398.3332</v>
      </c>
      <c r="G13" s="1118">
        <v>0</v>
      </c>
      <c r="H13" s="215">
        <v>0</v>
      </c>
      <c r="I13" s="1101"/>
      <c r="J13" s="28"/>
      <c r="K13" s="85"/>
      <c r="L13" s="29"/>
      <c r="M13" s="303" t="s">
        <v>86</v>
      </c>
      <c r="N13" s="1101"/>
      <c r="O13" s="304">
        <v>1286782</v>
      </c>
      <c r="P13" s="23">
        <v>1.5340888080485776E-2</v>
      </c>
      <c r="Q13" s="304">
        <v>1122073.9040000001</v>
      </c>
      <c r="R13" s="23">
        <v>1.4140367955557093E-2</v>
      </c>
      <c r="S13" s="1101"/>
      <c r="T13" s="1101"/>
      <c r="U13" s="1101"/>
      <c r="V13" s="1101"/>
      <c r="W13" s="1"/>
      <c r="X13" s="10"/>
      <c r="Y13" s="1101"/>
      <c r="Z13" s="1101"/>
      <c r="AA13" s="1101"/>
      <c r="AB13" s="1101"/>
      <c r="AC13" s="1101"/>
    </row>
    <row r="14" spans="1:29" ht="13.8" thickBot="1">
      <c r="A14" s="1114"/>
      <c r="B14" s="1118" t="s">
        <v>11</v>
      </c>
      <c r="C14" s="1118" t="s">
        <v>107</v>
      </c>
      <c r="D14" s="1118" t="s">
        <v>107</v>
      </c>
      <c r="E14" s="216" t="s">
        <v>148</v>
      </c>
      <c r="F14" s="1118">
        <v>9027253.0320000015</v>
      </c>
      <c r="G14" s="1118" t="s">
        <v>148</v>
      </c>
      <c r="H14" s="215">
        <v>0</v>
      </c>
      <c r="I14" s="1101"/>
      <c r="J14" s="28"/>
      <c r="K14" s="85"/>
      <c r="L14" s="29"/>
      <c r="M14" s="303" t="s">
        <v>21</v>
      </c>
      <c r="N14" s="1101"/>
      <c r="O14" s="304">
        <v>3463940.1913110316</v>
      </c>
      <c r="P14" s="23">
        <v>4.1296753290300164E-2</v>
      </c>
      <c r="Q14" s="304">
        <v>2840430.9568750458</v>
      </c>
      <c r="R14" s="23">
        <v>3.5795092230010782E-2</v>
      </c>
      <c r="S14" s="1101"/>
      <c r="T14" s="1101"/>
      <c r="U14" s="1101"/>
      <c r="V14" s="1101"/>
      <c r="W14" s="1"/>
      <c r="X14" s="10"/>
      <c r="Y14" s="1101"/>
      <c r="Z14" s="1101"/>
      <c r="AA14" s="1101"/>
      <c r="AB14" s="1101"/>
      <c r="AC14" s="1101"/>
    </row>
    <row r="15" spans="1:29" ht="13.8" thickBot="1">
      <c r="A15" s="1114"/>
      <c r="B15" s="1118" t="s">
        <v>86</v>
      </c>
      <c r="C15" s="1118">
        <v>2074232.3228</v>
      </c>
      <c r="D15" s="1118">
        <v>1286782</v>
      </c>
      <c r="E15" s="216">
        <v>0.62036541705365811</v>
      </c>
      <c r="F15" s="1118">
        <v>3509633.5800000057</v>
      </c>
      <c r="G15" s="1118">
        <v>1122073.9040000001</v>
      </c>
      <c r="H15" s="215">
        <v>0.31971255073300225</v>
      </c>
      <c r="I15" s="1101"/>
      <c r="J15" s="38"/>
      <c r="K15" s="282"/>
      <c r="L15" s="280"/>
      <c r="M15" s="303" t="s">
        <v>22</v>
      </c>
      <c r="N15" s="1101"/>
      <c r="O15" s="304">
        <v>1840225.6700000002</v>
      </c>
      <c r="P15" s="23">
        <v>2.19389889245474E-2</v>
      </c>
      <c r="Q15" s="304">
        <v>1840225.6700000002</v>
      </c>
      <c r="R15" s="23">
        <v>2.3190511785631529E-2</v>
      </c>
      <c r="S15" s="1101"/>
      <c r="T15" s="1101"/>
      <c r="U15" s="1101"/>
      <c r="V15" s="1101"/>
      <c r="W15" s="1"/>
      <c r="X15" s="1101"/>
      <c r="Y15" s="1101"/>
      <c r="Z15" s="1101"/>
      <c r="AA15" s="1101"/>
      <c r="AB15" s="1101"/>
      <c r="AC15" s="1101"/>
    </row>
    <row r="16" spans="1:29" ht="13.5" customHeight="1" thickBot="1">
      <c r="A16" s="1114" t="s">
        <v>70</v>
      </c>
      <c r="B16" s="1118" t="s">
        <v>21</v>
      </c>
      <c r="C16" s="1118">
        <v>2802982.2880000002</v>
      </c>
      <c r="D16" s="1118">
        <v>3463940.1913110316</v>
      </c>
      <c r="E16" s="216">
        <v>1.2358052372077748</v>
      </c>
      <c r="F16" s="1118">
        <v>17468255.689299565</v>
      </c>
      <c r="G16" s="1118">
        <v>2840430.9568750458</v>
      </c>
      <c r="H16" s="215">
        <v>0.16260530000227746</v>
      </c>
      <c r="I16" s="1101"/>
      <c r="M16" s="303" t="s">
        <v>89</v>
      </c>
      <c r="N16" s="1101"/>
      <c r="O16" s="304">
        <v>10657797</v>
      </c>
      <c r="P16" s="23">
        <v>0.12706120458751916</v>
      </c>
      <c r="Q16" s="304">
        <v>8877488.4179999996</v>
      </c>
      <c r="R16" s="23">
        <v>0.11187405063447266</v>
      </c>
      <c r="S16" s="1101"/>
      <c r="T16" s="1101"/>
      <c r="U16" s="1101"/>
      <c r="V16" s="1101"/>
      <c r="W16" s="1101"/>
      <c r="X16" s="1101"/>
      <c r="Y16" s="1101"/>
      <c r="Z16" s="1101"/>
      <c r="AA16" s="1101"/>
      <c r="AB16" s="1101"/>
      <c r="AC16" s="1101"/>
    </row>
    <row r="17" spans="1:28" ht="13.8" thickBot="1">
      <c r="A17" s="1114"/>
      <c r="B17" s="1118" t="s">
        <v>22</v>
      </c>
      <c r="C17" s="1118">
        <v>2267398.497</v>
      </c>
      <c r="D17" s="1118">
        <v>1840225.6700000002</v>
      </c>
      <c r="E17" s="216">
        <v>0.8116022271492227</v>
      </c>
      <c r="F17" s="1118">
        <v>10577131.688000111</v>
      </c>
      <c r="G17" s="1118">
        <v>1840225.6700000002</v>
      </c>
      <c r="H17" s="215">
        <v>0.17398154095857191</v>
      </c>
      <c r="I17" s="1101"/>
      <c r="K17" s="282"/>
      <c r="L17" s="280"/>
      <c r="M17" s="303" t="s">
        <v>20</v>
      </c>
      <c r="N17" s="1101"/>
      <c r="O17" s="304">
        <v>1451448</v>
      </c>
      <c r="P17" s="23">
        <v>1.7304019890428152E-2</v>
      </c>
      <c r="Q17" s="304">
        <v>1451448.1</v>
      </c>
      <c r="R17" s="23">
        <v>1.8291139406441653E-2</v>
      </c>
      <c r="S17" s="1101"/>
      <c r="T17" s="1101"/>
      <c r="U17" s="1101"/>
      <c r="V17" s="1101"/>
      <c r="W17" s="1101"/>
      <c r="X17" s="1101"/>
      <c r="Y17" s="1101"/>
      <c r="Z17" s="1101"/>
      <c r="AA17" s="1101"/>
      <c r="AB17" s="1101"/>
    </row>
    <row r="18" spans="1:28" ht="13.8" thickBot="1">
      <c r="A18" s="1114"/>
      <c r="B18" s="1118" t="s">
        <v>89</v>
      </c>
      <c r="C18" s="1118">
        <v>11724824.534399999</v>
      </c>
      <c r="D18" s="1118">
        <v>10657797</v>
      </c>
      <c r="E18" s="216">
        <v>0.90899412144744163</v>
      </c>
      <c r="F18" s="1118">
        <v>24692870.250000037</v>
      </c>
      <c r="G18" s="1118">
        <v>8877488.4179999996</v>
      </c>
      <c r="H18" s="215">
        <v>0.35951626231057471</v>
      </c>
      <c r="I18" s="1101"/>
      <c r="J18" s="113"/>
      <c r="K18" s="282"/>
      <c r="L18" s="280"/>
      <c r="M18" s="303" t="s">
        <v>19</v>
      </c>
      <c r="N18" s="1101"/>
      <c r="O18" s="304">
        <v>17089133</v>
      </c>
      <c r="P18" s="23">
        <v>0.20373495801583807</v>
      </c>
      <c r="Q18" s="304">
        <v>17089133</v>
      </c>
      <c r="R18" s="23">
        <v>0.21535714162857247</v>
      </c>
      <c r="S18" s="1101"/>
      <c r="T18" s="1101"/>
      <c r="U18" s="1101"/>
      <c r="V18" s="1101"/>
      <c r="W18" s="1"/>
      <c r="X18" s="1101"/>
      <c r="Y18" s="1101"/>
      <c r="Z18" s="1101"/>
      <c r="AA18" s="1101"/>
      <c r="AB18" s="1101"/>
    </row>
    <row r="19" spans="1:28" ht="13.8" thickBot="1">
      <c r="A19" s="1114" t="s">
        <v>71</v>
      </c>
      <c r="B19" s="1118" t="s">
        <v>20</v>
      </c>
      <c r="C19" s="1118">
        <v>1753762.0066</v>
      </c>
      <c r="D19" s="1118">
        <v>1451448</v>
      </c>
      <c r="E19" s="216">
        <v>0.82761970811188179</v>
      </c>
      <c r="F19" s="1118">
        <v>1682755.5000001835</v>
      </c>
      <c r="G19" s="1118">
        <v>1451448.1</v>
      </c>
      <c r="H19" s="215">
        <v>0.86254247869036338</v>
      </c>
      <c r="I19" s="1101"/>
      <c r="K19" s="283"/>
      <c r="L19" s="28"/>
      <c r="M19" s="303" t="s">
        <v>24</v>
      </c>
      <c r="N19" s="1101"/>
      <c r="O19" s="304">
        <v>2143668</v>
      </c>
      <c r="P19" s="23">
        <v>2.5556598452355399E-2</v>
      </c>
      <c r="Q19" s="304">
        <v>2143668</v>
      </c>
      <c r="R19" s="23">
        <v>2.7014490031802004E-2</v>
      </c>
      <c r="S19" s="1101"/>
      <c r="T19" s="1101"/>
      <c r="U19" s="1101"/>
      <c r="V19" s="1101"/>
      <c r="W19" s="1"/>
      <c r="X19" s="10"/>
      <c r="Y19" s="1101"/>
      <c r="Z19" s="1101"/>
      <c r="AA19" s="1101"/>
      <c r="AB19" s="1101"/>
    </row>
    <row r="20" spans="1:28" ht="13.8" thickBot="1">
      <c r="A20" s="1114"/>
      <c r="B20" s="1118" t="s">
        <v>19</v>
      </c>
      <c r="C20" s="1118">
        <v>17189331.120900001</v>
      </c>
      <c r="D20" s="1118">
        <v>17089133</v>
      </c>
      <c r="E20" s="216">
        <v>0.9941709121666652</v>
      </c>
      <c r="F20" s="1118">
        <v>13861941.399999795</v>
      </c>
      <c r="G20" s="1118">
        <v>17089133</v>
      </c>
      <c r="H20" s="215">
        <v>1.2328094966553713</v>
      </c>
      <c r="I20" s="1101"/>
      <c r="J20" s="281"/>
      <c r="K20" s="282"/>
      <c r="L20" s="280"/>
      <c r="M20" s="303" t="s">
        <v>14</v>
      </c>
      <c r="N20" s="1101"/>
      <c r="O20" s="304">
        <v>31866</v>
      </c>
      <c r="P20" s="306">
        <v>3.7990330885321661E-4</v>
      </c>
      <c r="Q20" s="304">
        <v>31866</v>
      </c>
      <c r="R20" s="306">
        <v>4.0157512233862831E-4</v>
      </c>
      <c r="S20" s="1101"/>
      <c r="T20" s="1101"/>
      <c r="U20" s="1101"/>
      <c r="V20" s="1101"/>
      <c r="W20" s="1"/>
      <c r="X20" s="1101"/>
      <c r="Y20" s="1101"/>
      <c r="Z20" s="1101"/>
      <c r="AA20" s="1101"/>
      <c r="AB20" s="1101"/>
    </row>
    <row r="21" spans="1:28" ht="13.5" customHeight="1" thickBot="1">
      <c r="A21" s="1114"/>
      <c r="B21" s="1118" t="s">
        <v>91</v>
      </c>
      <c r="C21" s="1253" t="s">
        <v>212</v>
      </c>
      <c r="D21" s="1253"/>
      <c r="E21" s="1253"/>
      <c r="F21" s="1253"/>
      <c r="G21" s="1253"/>
      <c r="H21" s="1253"/>
      <c r="I21" s="1101"/>
      <c r="J21" s="281"/>
      <c r="K21" s="282"/>
      <c r="L21" s="39"/>
      <c r="N21" s="1101"/>
      <c r="O21" s="305">
        <v>83879237.841311038</v>
      </c>
      <c r="P21" s="305">
        <v>0.99999999999999978</v>
      </c>
      <c r="Q21" s="305">
        <v>79352525.162475049</v>
      </c>
      <c r="R21" s="305">
        <v>0.99999999999999989</v>
      </c>
      <c r="S21" s="1101"/>
      <c r="T21" s="1101"/>
      <c r="U21" s="1101"/>
      <c r="V21" s="1101"/>
      <c r="W21" s="1"/>
      <c r="X21" s="1101"/>
      <c r="Y21" s="1101"/>
      <c r="Z21" s="1101"/>
      <c r="AA21" s="1101"/>
      <c r="AB21" s="1101"/>
    </row>
    <row r="22" spans="1:28" ht="13.5" customHeight="1" thickBot="1">
      <c r="A22" s="1115"/>
      <c r="B22" s="1118" t="s">
        <v>93</v>
      </c>
      <c r="C22" s="1254"/>
      <c r="D22" s="1254"/>
      <c r="E22" s="1254"/>
      <c r="F22" s="1254"/>
      <c r="G22" s="1254"/>
      <c r="H22" s="1254"/>
      <c r="I22" s="1101"/>
      <c r="J22" s="281"/>
      <c r="K22" s="85"/>
      <c r="L22" s="29"/>
      <c r="M22" s="38"/>
      <c r="N22" s="1101"/>
      <c r="O22" s="1101"/>
      <c r="P22" s="1101"/>
      <c r="Q22" s="1101"/>
      <c r="R22" s="305"/>
      <c r="S22" s="1101"/>
      <c r="T22" s="1101"/>
      <c r="U22" s="1101"/>
      <c r="V22" s="1101"/>
      <c r="W22" s="1"/>
      <c r="X22" s="1101"/>
      <c r="Y22" s="1101"/>
      <c r="Z22" s="1101"/>
      <c r="AA22" s="1101"/>
      <c r="AB22" s="1101"/>
    </row>
    <row r="23" spans="1:28" ht="13.8" thickBot="1">
      <c r="A23" s="1113" t="s">
        <v>72</v>
      </c>
      <c r="B23" s="1118" t="s">
        <v>14</v>
      </c>
      <c r="C23" s="1118">
        <v>39732</v>
      </c>
      <c r="D23" s="1118">
        <v>31866</v>
      </c>
      <c r="E23" s="216">
        <v>0.80202355783751134</v>
      </c>
      <c r="F23" s="1118">
        <v>98406.000000000349</v>
      </c>
      <c r="G23" s="1118">
        <v>31866</v>
      </c>
      <c r="H23" s="215">
        <v>0.32382171818791422</v>
      </c>
      <c r="I23" s="1101"/>
      <c r="J23" s="281"/>
      <c r="K23" s="283"/>
      <c r="L23" s="28"/>
      <c r="M23" s="41"/>
      <c r="N23" s="1101"/>
      <c r="O23" s="1101"/>
      <c r="P23" s="1101"/>
      <c r="Q23" s="1101"/>
      <c r="R23" s="1101"/>
      <c r="S23" s="1101"/>
      <c r="T23" s="1101"/>
      <c r="U23" s="1101"/>
      <c r="V23" s="1101"/>
      <c r="W23" s="1"/>
      <c r="X23" s="1101"/>
      <c r="Y23" s="1101"/>
      <c r="Z23" s="1101"/>
      <c r="AA23" s="1101"/>
      <c r="AB23" s="1101"/>
    </row>
    <row r="24" spans="1:28" ht="13.8" thickBot="1">
      <c r="A24" s="1114"/>
      <c r="B24" s="1118" t="s">
        <v>24</v>
      </c>
      <c r="C24" s="1118">
        <v>2396856</v>
      </c>
      <c r="D24" s="1118">
        <v>2143668</v>
      </c>
      <c r="E24" s="216">
        <v>0.89436662027255709</v>
      </c>
      <c r="F24" s="1118">
        <v>4388076.0000000037</v>
      </c>
      <c r="G24" s="1118">
        <v>2143668</v>
      </c>
      <c r="H24" s="215">
        <v>0.48852116508465171</v>
      </c>
      <c r="I24" s="1101"/>
      <c r="J24" s="281"/>
      <c r="K24" s="282"/>
      <c r="L24" s="280"/>
      <c r="M24" s="40"/>
      <c r="N24" s="1101"/>
      <c r="O24" s="1"/>
      <c r="P24" s="1101"/>
      <c r="Q24" s="1101"/>
      <c r="R24" s="1101"/>
      <c r="S24" s="1101"/>
      <c r="T24" s="1101"/>
      <c r="U24" s="1101"/>
      <c r="V24" s="1101"/>
      <c r="W24" s="1101"/>
      <c r="X24" s="1101"/>
      <c r="Y24" s="1101"/>
      <c r="Z24" s="1101"/>
      <c r="AA24" s="1101"/>
      <c r="AB24" s="1101"/>
    </row>
    <row r="25" spans="1:28" ht="13.5" customHeight="1" thickBot="1">
      <c r="A25" s="1115"/>
      <c r="B25" s="1118" t="s">
        <v>15</v>
      </c>
      <c r="C25" s="1249" t="s">
        <v>95</v>
      </c>
      <c r="D25" s="1249"/>
      <c r="E25" s="1249"/>
      <c r="F25" s="1249"/>
      <c r="G25" s="1249"/>
      <c r="H25" s="1249"/>
      <c r="I25" s="1101"/>
      <c r="J25" s="35"/>
      <c r="K25" s="282"/>
      <c r="L25" s="280"/>
      <c r="M25" s="41"/>
      <c r="N25" s="1101"/>
      <c r="O25" s="1101"/>
      <c r="P25" s="1101"/>
      <c r="Q25" s="1101"/>
      <c r="R25" s="1101"/>
      <c r="S25" s="1101"/>
      <c r="T25" s="1101"/>
      <c r="U25" s="1101"/>
      <c r="V25" s="1101"/>
      <c r="W25" s="1101"/>
      <c r="X25" s="1101"/>
      <c r="Y25" s="1101"/>
      <c r="Z25" s="1101"/>
      <c r="AA25" s="1101"/>
      <c r="AB25" s="1101"/>
    </row>
    <row r="26" spans="1:28" ht="13.5" customHeight="1" thickBot="1">
      <c r="A26" s="298" t="s">
        <v>213</v>
      </c>
      <c r="B26" s="298"/>
      <c r="C26" s="298">
        <v>111450068.84240001</v>
      </c>
      <c r="D26" s="298">
        <v>83879237.841311038</v>
      </c>
      <c r="E26" s="374">
        <v>0.75261719182895703</v>
      </c>
      <c r="F26" s="298">
        <v>198097871.73449513</v>
      </c>
      <c r="G26" s="298">
        <v>79352525.162475049</v>
      </c>
      <c r="H26" s="301">
        <v>0.40057232552618716</v>
      </c>
      <c r="I26" s="1101"/>
      <c r="N26" s="1101"/>
      <c r="O26" s="1101"/>
      <c r="P26" s="1101"/>
      <c r="Q26" s="1150"/>
      <c r="R26" s="1150"/>
      <c r="S26" s="1101"/>
      <c r="T26" s="1101"/>
      <c r="U26" s="1101"/>
      <c r="V26" s="1101"/>
      <c r="W26" s="1101"/>
      <c r="X26" s="1101"/>
      <c r="Y26" s="1101"/>
      <c r="Z26" s="1101"/>
      <c r="AA26" s="1101"/>
      <c r="AB26" s="1101"/>
    </row>
    <row r="27" spans="1:28">
      <c r="A27" s="1101" t="s">
        <v>214</v>
      </c>
      <c r="B27" s="1101"/>
      <c r="C27" s="1101"/>
      <c r="D27" s="1101"/>
      <c r="E27" s="1101"/>
      <c r="F27" s="1101"/>
      <c r="G27" s="1101"/>
      <c r="H27" s="1101"/>
      <c r="I27" s="1101"/>
      <c r="J27" s="281"/>
      <c r="N27" s="1101"/>
      <c r="O27" s="1101"/>
      <c r="P27" s="1101"/>
      <c r="Q27" s="1101"/>
      <c r="R27" s="1101"/>
      <c r="S27" s="1101"/>
      <c r="T27" s="1101"/>
      <c r="U27" s="1101"/>
      <c r="V27" s="1101"/>
      <c r="W27" s="1101"/>
      <c r="X27" s="1101"/>
      <c r="Y27" s="1101"/>
      <c r="Z27" s="1101"/>
      <c r="AA27" s="1101"/>
      <c r="AB27" s="1101"/>
    </row>
    <row r="28" spans="1:28">
      <c r="A28" s="106"/>
      <c r="B28" s="1101"/>
      <c r="C28" s="1101"/>
      <c r="D28" s="1101"/>
      <c r="E28" s="1101"/>
      <c r="F28" s="186"/>
      <c r="G28" s="1101"/>
      <c r="H28" s="1101"/>
      <c r="I28" s="1101"/>
      <c r="J28" s="281"/>
      <c r="K28" s="87"/>
      <c r="L28" s="38"/>
      <c r="M28" s="40"/>
      <c r="N28" s="1101"/>
      <c r="O28" s="1101"/>
      <c r="P28" s="1101"/>
      <c r="Q28" s="1101"/>
      <c r="R28" s="1101"/>
      <c r="S28" s="1101"/>
      <c r="T28" s="1101"/>
      <c r="U28" s="1101"/>
      <c r="V28" s="1101"/>
      <c r="W28" s="1101"/>
      <c r="X28" s="1101"/>
      <c r="Y28" s="1101"/>
      <c r="Z28" s="1101"/>
      <c r="AA28" s="1101"/>
      <c r="AB28" s="1101"/>
    </row>
    <row r="29" spans="1:28">
      <c r="A29" s="106"/>
      <c r="B29" s="1101"/>
      <c r="C29" s="1101"/>
      <c r="D29" s="1101"/>
      <c r="E29" s="1101"/>
      <c r="F29" s="186"/>
      <c r="G29" s="1101"/>
      <c r="H29" s="1101"/>
      <c r="I29" s="1101"/>
      <c r="J29" s="281"/>
      <c r="M29" s="40"/>
      <c r="N29" s="1101"/>
      <c r="O29" s="1101"/>
      <c r="P29" s="1101"/>
      <c r="Q29" s="16"/>
      <c r="R29" s="1101"/>
      <c r="S29" s="1101"/>
      <c r="T29" s="1101"/>
      <c r="U29" s="1101"/>
      <c r="V29" s="1101"/>
      <c r="W29" s="1101"/>
      <c r="X29" s="1101"/>
      <c r="Y29" s="1101"/>
      <c r="Z29" s="1101"/>
      <c r="AA29" s="1101"/>
      <c r="AB29" s="1101"/>
    </row>
    <row r="30" spans="1:28">
      <c r="A30" s="1099" t="s">
        <v>238</v>
      </c>
      <c r="B30" s="1099"/>
      <c r="C30" s="1099"/>
      <c r="D30" s="1099"/>
      <c r="E30" s="1099"/>
      <c r="F30" s="1099"/>
      <c r="G30" s="1099"/>
      <c r="H30" s="1099"/>
      <c r="I30" s="1099"/>
      <c r="J30" s="35"/>
      <c r="M30" s="33"/>
      <c r="N30" s="1101"/>
      <c r="O30" s="1101"/>
      <c r="P30" s="1101"/>
      <c r="Q30" s="16"/>
      <c r="R30" s="1101"/>
      <c r="S30" s="1101"/>
      <c r="T30" s="1101"/>
      <c r="U30" s="1101"/>
      <c r="V30" s="1101"/>
      <c r="W30" s="1101"/>
      <c r="X30" s="1101"/>
      <c r="Y30" s="1101"/>
      <c r="Z30" s="1101"/>
      <c r="AA30" s="1101"/>
      <c r="AB30" s="1101"/>
    </row>
    <row r="31" spans="1:28" ht="13.8" thickBot="1">
      <c r="A31" s="1116" t="s">
        <v>60</v>
      </c>
      <c r="B31" s="1116" t="s">
        <v>78</v>
      </c>
      <c r="C31" s="1139"/>
      <c r="D31" s="1139" t="s">
        <v>61</v>
      </c>
      <c r="E31" s="118"/>
      <c r="F31" s="1139"/>
      <c r="G31" s="1139" t="s">
        <v>62</v>
      </c>
      <c r="H31" s="1139"/>
      <c r="I31" s="1101"/>
      <c r="J31" s="628"/>
      <c r="K31" s="88"/>
      <c r="L31" s="281"/>
      <c r="M31" s="41"/>
      <c r="N31" s="1101"/>
      <c r="O31" s="1101"/>
      <c r="P31" s="1101"/>
      <c r="Q31" s="14"/>
      <c r="R31" s="23"/>
      <c r="S31" s="24"/>
      <c r="T31" s="15"/>
      <c r="U31" s="1101"/>
      <c r="V31" s="1101"/>
      <c r="W31" s="1101"/>
      <c r="X31" s="1101"/>
      <c r="Y31" s="1101"/>
      <c r="Z31" s="1101"/>
      <c r="AA31" s="1101"/>
      <c r="AB31" s="1101"/>
    </row>
    <row r="32" spans="1:28" ht="27.6" thickTop="1" thickBot="1">
      <c r="A32" s="1117"/>
      <c r="B32" s="1117"/>
      <c r="C32" s="1117" t="s">
        <v>75</v>
      </c>
      <c r="D32" s="1117" t="s">
        <v>76</v>
      </c>
      <c r="E32" s="213" t="s">
        <v>65</v>
      </c>
      <c r="F32" s="1117" t="s">
        <v>77</v>
      </c>
      <c r="G32" s="1117" t="s">
        <v>76</v>
      </c>
      <c r="H32" s="1117" t="s">
        <v>67</v>
      </c>
      <c r="I32" s="1101"/>
      <c r="M32" s="1099" t="s">
        <v>239</v>
      </c>
      <c r="N32" s="1099"/>
      <c r="O32" s="1099"/>
      <c r="P32" s="1099"/>
      <c r="Q32" s="1099"/>
      <c r="R32" s="1099"/>
      <c r="S32" s="1099"/>
      <c r="T32" s="1099"/>
      <c r="U32" s="1099" t="s">
        <v>240</v>
      </c>
      <c r="V32" s="1099"/>
      <c r="W32" s="1099"/>
      <c r="X32" s="1099"/>
      <c r="Y32" s="1099"/>
      <c r="Z32" s="1099"/>
      <c r="AA32" s="1099"/>
      <c r="AB32" s="1099"/>
    </row>
    <row r="33" spans="1:20" ht="13.8" thickBot="1">
      <c r="A33" s="1113" t="s">
        <v>69</v>
      </c>
      <c r="B33" s="1118" t="s">
        <v>54</v>
      </c>
      <c r="C33" s="1118">
        <v>12225.334800000001</v>
      </c>
      <c r="D33" s="1118">
        <v>6855.41</v>
      </c>
      <c r="E33" s="214">
        <v>0.56075437704986197</v>
      </c>
      <c r="F33" s="1118">
        <v>10933.6198</v>
      </c>
      <c r="G33" s="1118">
        <v>6581.1935999999996</v>
      </c>
      <c r="H33" s="215">
        <v>0.60192266791643878</v>
      </c>
      <c r="I33" s="1101"/>
      <c r="J33" s="181"/>
      <c r="N33" s="1101"/>
      <c r="O33" s="1" t="s">
        <v>103</v>
      </c>
      <c r="P33" s="1" t="s">
        <v>104</v>
      </c>
      <c r="Q33" s="1" t="s">
        <v>105</v>
      </c>
      <c r="R33" s="1" t="s">
        <v>106</v>
      </c>
      <c r="S33" s="1101"/>
      <c r="T33" s="1101"/>
    </row>
    <row r="34" spans="1:20" ht="13.8" thickBot="1">
      <c r="A34" s="1114"/>
      <c r="B34" s="1118" t="s">
        <v>55</v>
      </c>
      <c r="C34" s="1118">
        <v>437.93</v>
      </c>
      <c r="D34" s="1118">
        <v>525.86</v>
      </c>
      <c r="E34" s="214">
        <v>1.2007855136665677</v>
      </c>
      <c r="F34" s="1118">
        <v>12127.82</v>
      </c>
      <c r="G34" s="1118">
        <v>483.79120000000006</v>
      </c>
      <c r="H34" s="215">
        <v>3.9891027406409402E-2</v>
      </c>
      <c r="I34" s="1101"/>
      <c r="J34" s="38"/>
      <c r="K34" s="88"/>
      <c r="L34" s="281"/>
      <c r="M34" s="307" t="s">
        <v>55</v>
      </c>
      <c r="N34" s="1101"/>
      <c r="O34" s="304">
        <v>525.86</v>
      </c>
      <c r="P34" s="23">
        <v>1.5716143911789066E-2</v>
      </c>
      <c r="Q34" s="304">
        <v>483.79120000000006</v>
      </c>
      <c r="R34" s="23">
        <v>1.4865610501667155E-2</v>
      </c>
      <c r="S34" s="24"/>
      <c r="T34" s="15"/>
    </row>
    <row r="35" spans="1:20" ht="13.8" thickBot="1">
      <c r="A35" s="1114"/>
      <c r="B35" s="1118" t="s">
        <v>12</v>
      </c>
      <c r="C35" s="1118">
        <v>0</v>
      </c>
      <c r="D35" s="1118">
        <v>0</v>
      </c>
      <c r="E35" s="216" t="s">
        <v>237</v>
      </c>
      <c r="F35" s="1118">
        <v>1743.9999999999998</v>
      </c>
      <c r="G35" s="1118">
        <v>0</v>
      </c>
      <c r="H35" s="215">
        <v>0</v>
      </c>
      <c r="I35" s="1101"/>
      <c r="J35" s="280"/>
      <c r="K35" s="88"/>
      <c r="L35" s="281"/>
      <c r="M35" s="307" t="s">
        <v>54</v>
      </c>
      <c r="N35" s="1101"/>
      <c r="O35" s="304">
        <v>6855.41</v>
      </c>
      <c r="P35" s="23">
        <v>0.20488458930954606</v>
      </c>
      <c r="Q35" s="304">
        <v>6581.1935999999996</v>
      </c>
      <c r="R35" s="23">
        <v>0.20222248915165189</v>
      </c>
      <c r="S35" s="24"/>
      <c r="T35" s="15"/>
    </row>
    <row r="36" spans="1:20" ht="13.8" thickBot="1">
      <c r="A36" s="1114"/>
      <c r="B36" s="1118" t="s">
        <v>11</v>
      </c>
      <c r="C36" s="1118" t="s">
        <v>107</v>
      </c>
      <c r="D36" s="1118" t="s">
        <v>107</v>
      </c>
      <c r="E36" s="214" t="s">
        <v>148</v>
      </c>
      <c r="F36" s="1118">
        <v>2021.394</v>
      </c>
      <c r="G36" s="1118" t="s">
        <v>148</v>
      </c>
      <c r="H36" s="215">
        <v>0</v>
      </c>
      <c r="I36" s="1101"/>
      <c r="K36" s="89"/>
      <c r="L36" s="35"/>
      <c r="M36" s="308" t="s">
        <v>86</v>
      </c>
      <c r="N36" s="1101"/>
      <c r="O36" s="304">
        <v>202</v>
      </c>
      <c r="P36" s="23">
        <v>6.0370841482170002E-3</v>
      </c>
      <c r="Q36" s="304">
        <v>176.14400000000001</v>
      </c>
      <c r="R36" s="23">
        <v>5.4124343233313442E-3</v>
      </c>
      <c r="S36" s="1101"/>
      <c r="T36" s="1101"/>
    </row>
    <row r="37" spans="1:20" ht="13.8" thickBot="1">
      <c r="A37" s="1114"/>
      <c r="B37" s="1118" t="s">
        <v>86</v>
      </c>
      <c r="C37" s="1118">
        <v>358.9547</v>
      </c>
      <c r="D37" s="1118">
        <v>202</v>
      </c>
      <c r="E37" s="214">
        <v>0.56274510404794809</v>
      </c>
      <c r="F37" s="1118">
        <v>561.9369999999999</v>
      </c>
      <c r="G37" s="1118">
        <v>176.14400000000001</v>
      </c>
      <c r="H37" s="215">
        <v>0.31345862614492381</v>
      </c>
      <c r="I37" s="1101"/>
      <c r="J37" s="42"/>
      <c r="M37" s="308" t="s">
        <v>21</v>
      </c>
      <c r="N37" s="1101"/>
      <c r="O37" s="304">
        <v>2033.7410597272417</v>
      </c>
      <c r="P37" s="23">
        <v>6.078151442206621E-2</v>
      </c>
      <c r="Q37" s="304">
        <v>1667.6676689763381</v>
      </c>
      <c r="R37" s="23">
        <v>5.1242970135102567E-2</v>
      </c>
      <c r="S37" s="1101"/>
      <c r="T37" s="1101"/>
    </row>
    <row r="38" spans="1:20" ht="13.8" thickBot="1">
      <c r="A38" s="1114" t="s">
        <v>70</v>
      </c>
      <c r="B38" s="1118" t="s">
        <v>21</v>
      </c>
      <c r="C38" s="1118">
        <v>1172.3909000000001</v>
      </c>
      <c r="D38" s="1118">
        <v>2033.7410597272417</v>
      </c>
      <c r="E38" s="214">
        <v>1.7346953645983105</v>
      </c>
      <c r="F38" s="1118">
        <v>4322.0429999999997</v>
      </c>
      <c r="G38" s="1118">
        <v>1667.6676689763381</v>
      </c>
      <c r="H38" s="215">
        <v>0.38585170693034249</v>
      </c>
      <c r="I38" s="1101"/>
      <c r="J38" s="32"/>
      <c r="K38" s="88"/>
      <c r="L38" s="281"/>
      <c r="M38" s="308" t="s">
        <v>22</v>
      </c>
      <c r="N38" s="1101"/>
      <c r="O38" s="304">
        <v>191.73000000000002</v>
      </c>
      <c r="P38" s="23">
        <v>5.7301492264239876E-3</v>
      </c>
      <c r="Q38" s="304">
        <v>191.73000000000002</v>
      </c>
      <c r="R38" s="23">
        <v>5.8913504451603158E-3</v>
      </c>
      <c r="S38" s="24"/>
      <c r="T38" s="15"/>
    </row>
    <row r="39" spans="1:20" ht="15.75" customHeight="1" thickBot="1">
      <c r="A39" s="1114"/>
      <c r="B39" s="1118" t="s">
        <v>22</v>
      </c>
      <c r="C39" s="1118">
        <v>230.46940000000001</v>
      </c>
      <c r="D39" s="1118">
        <v>191.73000000000002</v>
      </c>
      <c r="E39" s="214">
        <v>0.83191087406831454</v>
      </c>
      <c r="F39" s="1118">
        <v>1542.9512273037219</v>
      </c>
      <c r="G39" s="1118">
        <v>191.73000000000002</v>
      </c>
      <c r="H39" s="215">
        <v>0.12426186687381206</v>
      </c>
      <c r="I39" s="1101"/>
      <c r="J39" s="35"/>
      <c r="K39" s="88"/>
      <c r="L39" s="281"/>
      <c r="M39" s="308" t="s">
        <v>89</v>
      </c>
      <c r="N39" s="1101"/>
      <c r="O39" s="304">
        <v>1241</v>
      </c>
      <c r="P39" s="23">
        <v>3.7089214989788601E-2</v>
      </c>
      <c r="Q39" s="304">
        <v>1033.674</v>
      </c>
      <c r="R39" s="23">
        <v>3.1762039222086494E-2</v>
      </c>
      <c r="S39" s="24"/>
      <c r="T39" s="15"/>
    </row>
    <row r="40" spans="1:20" ht="13.8" thickBot="1">
      <c r="A40" s="1114"/>
      <c r="B40" s="1118" t="s">
        <v>89</v>
      </c>
      <c r="C40" s="1118">
        <v>1174.2552000000001</v>
      </c>
      <c r="D40" s="1118">
        <v>1241</v>
      </c>
      <c r="E40" s="214">
        <v>1.0568401144827801</v>
      </c>
      <c r="F40" s="1118">
        <v>2497.6875</v>
      </c>
      <c r="G40" s="1118">
        <v>1033.674</v>
      </c>
      <c r="H40" s="215">
        <v>0.41385241348247126</v>
      </c>
      <c r="I40" s="1101"/>
      <c r="J40" s="114"/>
      <c r="K40" s="89"/>
      <c r="L40" s="35"/>
      <c r="M40" s="308" t="s">
        <v>20</v>
      </c>
      <c r="N40" s="1101"/>
      <c r="O40" s="304">
        <v>261.68532379380827</v>
      </c>
      <c r="P40" s="23">
        <v>7.8208728717655083E-3</v>
      </c>
      <c r="Q40" s="304">
        <v>261.68532379380827</v>
      </c>
      <c r="R40" s="23">
        <v>8.0408905691575321E-3</v>
      </c>
      <c r="S40" s="24"/>
      <c r="T40" s="15"/>
    </row>
    <row r="41" spans="1:20" ht="13.8" thickBot="1">
      <c r="A41" s="1114" t="s">
        <v>71</v>
      </c>
      <c r="B41" s="1118" t="s">
        <v>20</v>
      </c>
      <c r="C41" s="1118">
        <v>316.19029999999998</v>
      </c>
      <c r="D41" s="1118">
        <v>261.68532379380827</v>
      </c>
      <c r="E41" s="214">
        <v>0.82761970811188157</v>
      </c>
      <c r="F41" s="1118">
        <v>474.29999999999995</v>
      </c>
      <c r="G41" s="1118">
        <v>261.68532379380827</v>
      </c>
      <c r="H41" s="215">
        <v>0.55172954626567217</v>
      </c>
      <c r="I41" s="1101"/>
      <c r="K41" s="88"/>
      <c r="L41" s="281"/>
      <c r="M41" s="308" t="s">
        <v>19</v>
      </c>
      <c r="N41" s="1101"/>
      <c r="O41" s="304">
        <v>3846.6952053983223</v>
      </c>
      <c r="P41" s="23">
        <v>0.11496446855214133</v>
      </c>
      <c r="Q41" s="304">
        <v>3846.6952053983223</v>
      </c>
      <c r="R41" s="23">
        <v>0.11819866223710143</v>
      </c>
      <c r="S41" s="24"/>
      <c r="T41" s="15"/>
    </row>
    <row r="42" spans="1:20" ht="13.8" thickBot="1">
      <c r="A42" s="1114"/>
      <c r="B42" s="1118" t="s">
        <v>19</v>
      </c>
      <c r="C42" s="1118">
        <v>3869.2494000000002</v>
      </c>
      <c r="D42" s="1118">
        <v>3846.6952053983223</v>
      </c>
      <c r="E42" s="214">
        <v>0.9941709121666652</v>
      </c>
      <c r="F42" s="1118">
        <v>2866.3999999999996</v>
      </c>
      <c r="G42" s="1118">
        <v>3846.6952053983223</v>
      </c>
      <c r="H42" s="215">
        <v>1.3419952572559037</v>
      </c>
      <c r="I42" s="1101"/>
      <c r="J42" s="42"/>
      <c r="K42" s="88"/>
      <c r="L42" s="281"/>
      <c r="M42" s="308" t="s">
        <v>24</v>
      </c>
      <c r="N42" s="1101"/>
      <c r="O42" s="304">
        <v>5017.32</v>
      </c>
      <c r="P42" s="23">
        <v>0.14995041108184215</v>
      </c>
      <c r="Q42" s="304">
        <v>5017.32</v>
      </c>
      <c r="R42" s="23">
        <v>0.15416883333600245</v>
      </c>
      <c r="S42" s="24"/>
      <c r="T42" s="15"/>
    </row>
    <row r="43" spans="1:20" ht="13.5" customHeight="1" thickBot="1">
      <c r="A43" s="1114"/>
      <c r="B43" s="1118" t="s">
        <v>91</v>
      </c>
      <c r="C43" s="1253" t="s">
        <v>92</v>
      </c>
      <c r="D43" s="1253"/>
      <c r="E43" s="1253"/>
      <c r="F43" s="1253"/>
      <c r="G43" s="1253"/>
      <c r="H43" s="1253"/>
      <c r="I43" s="1101"/>
      <c r="J43" s="1099"/>
      <c r="K43" s="88"/>
      <c r="L43" s="281"/>
      <c r="M43" s="308" t="s">
        <v>14</v>
      </c>
      <c r="N43" s="1101"/>
      <c r="O43" s="304">
        <v>84.42</v>
      </c>
      <c r="P43" s="23">
        <v>2.5230229890716789E-3</v>
      </c>
      <c r="Q43" s="304">
        <v>84.42</v>
      </c>
      <c r="R43" s="23">
        <v>2.5940009627102374E-3</v>
      </c>
      <c r="S43" s="24"/>
      <c r="T43" s="15"/>
    </row>
    <row r="44" spans="1:20" ht="13.8" thickBot="1">
      <c r="A44" s="1115"/>
      <c r="B44" s="1118" t="s">
        <v>93</v>
      </c>
      <c r="C44" s="1254"/>
      <c r="D44" s="1254"/>
      <c r="E44" s="1254"/>
      <c r="F44" s="1254"/>
      <c r="G44" s="1254"/>
      <c r="H44" s="1254"/>
      <c r="I44" s="1101"/>
      <c r="J44" s="100"/>
      <c r="K44" s="89"/>
      <c r="L44" s="35"/>
      <c r="M44" s="308" t="s">
        <v>15</v>
      </c>
      <c r="N44" s="1101"/>
      <c r="O44" s="304">
        <v>13200</v>
      </c>
      <c r="P44" s="23">
        <v>0.39450252849734851</v>
      </c>
      <c r="Q44" s="304">
        <v>13200</v>
      </c>
      <c r="R44" s="23">
        <v>0.40560071911602863</v>
      </c>
      <c r="S44" s="24"/>
      <c r="T44" s="15"/>
    </row>
    <row r="45" spans="1:20" s="5" customFormat="1" ht="13.5" customHeight="1" thickBot="1">
      <c r="A45" s="1113" t="s">
        <v>72</v>
      </c>
      <c r="B45" s="1118" t="s">
        <v>14</v>
      </c>
      <c r="C45" s="1118">
        <v>108.36</v>
      </c>
      <c r="D45" s="1118">
        <v>84.42</v>
      </c>
      <c r="E45" s="214">
        <v>0.77906976744186052</v>
      </c>
      <c r="F45" s="1118">
        <v>268.38</v>
      </c>
      <c r="G45" s="1118">
        <v>84.42</v>
      </c>
      <c r="H45" s="215">
        <v>0.31455399061032863</v>
      </c>
      <c r="I45" s="1101"/>
      <c r="J45" s="71"/>
      <c r="K45" s="90"/>
      <c r="L45" s="36"/>
      <c r="M45" s="30"/>
      <c r="N45" s="1101"/>
      <c r="O45" s="305">
        <v>33459.861588919368</v>
      </c>
      <c r="P45" s="305">
        <v>1.0000000000000002</v>
      </c>
      <c r="Q45" s="305">
        <v>32544.320998168467</v>
      </c>
      <c r="R45" s="305">
        <v>1</v>
      </c>
      <c r="S45" s="1099"/>
      <c r="T45" s="1099"/>
    </row>
    <row r="46" spans="1:20" ht="13.8" thickBot="1">
      <c r="A46" s="1114"/>
      <c r="B46" s="1118" t="s">
        <v>24</v>
      </c>
      <c r="C46" s="1118">
        <v>6558.3</v>
      </c>
      <c r="D46" s="1118">
        <v>5017.32</v>
      </c>
      <c r="E46" s="214">
        <v>0.76503362151777132</v>
      </c>
      <c r="F46" s="1118">
        <v>11967.479999999998</v>
      </c>
      <c r="G46" s="1118">
        <v>5017.32</v>
      </c>
      <c r="H46" s="215">
        <v>0.41924615708570229</v>
      </c>
      <c r="I46" s="1101"/>
      <c r="J46" s="100"/>
      <c r="M46" s="33"/>
      <c r="N46" s="1101"/>
      <c r="O46" s="1101"/>
      <c r="P46" s="1101"/>
      <c r="Q46" s="1101"/>
      <c r="R46" s="1101"/>
      <c r="S46" s="1101"/>
      <c r="T46" s="1101"/>
    </row>
    <row r="47" spans="1:20" ht="13.8" thickBot="1">
      <c r="A47" s="1115"/>
      <c r="B47" s="1118" t="s">
        <v>15</v>
      </c>
      <c r="C47" s="1118">
        <v>10034</v>
      </c>
      <c r="D47" s="1118">
        <v>13200</v>
      </c>
      <c r="E47" s="214">
        <v>1.3155272074945186</v>
      </c>
      <c r="F47" s="1118">
        <v>15000</v>
      </c>
      <c r="G47" s="1118">
        <v>13200</v>
      </c>
      <c r="H47" s="215">
        <v>0.88</v>
      </c>
      <c r="I47" s="1101"/>
      <c r="J47" s="71"/>
      <c r="K47" s="87"/>
      <c r="L47" s="38"/>
      <c r="M47" s="67"/>
      <c r="N47" s="1"/>
      <c r="O47" s="1"/>
      <c r="P47" s="1"/>
      <c r="Q47" s="1101"/>
      <c r="R47" s="1101"/>
      <c r="S47" s="1101"/>
      <c r="T47" s="1101"/>
    </row>
    <row r="48" spans="1:20" ht="13.8" thickBot="1">
      <c r="A48" s="298" t="s">
        <v>213</v>
      </c>
      <c r="B48" s="298"/>
      <c r="C48" s="298">
        <v>36485.434699999998</v>
      </c>
      <c r="D48" s="298">
        <v>33459.861588919375</v>
      </c>
      <c r="E48" s="299">
        <v>0.91707449463167223</v>
      </c>
      <c r="F48" s="300">
        <v>66328.012527303712</v>
      </c>
      <c r="G48" s="298">
        <v>32544.32099816847</v>
      </c>
      <c r="H48" s="301">
        <v>0.49065726166258494</v>
      </c>
      <c r="I48" s="1101"/>
      <c r="J48" s="72"/>
      <c r="M48" s="67"/>
      <c r="N48" s="1"/>
      <c r="O48" s="1"/>
      <c r="P48" s="1"/>
      <c r="Q48" s="1101"/>
      <c r="R48" s="1101"/>
      <c r="S48" s="1101"/>
      <c r="T48" s="1101"/>
    </row>
    <row r="49" spans="1:18">
      <c r="A49" s="1101" t="s">
        <v>214</v>
      </c>
      <c r="B49" s="1101"/>
      <c r="C49" s="1101"/>
      <c r="D49" s="1101"/>
      <c r="E49" s="115"/>
      <c r="F49" s="1101"/>
      <c r="G49" s="1101"/>
      <c r="H49" s="1101"/>
      <c r="I49" s="1101"/>
      <c r="J49" s="73"/>
      <c r="K49" s="282"/>
      <c r="L49" s="280"/>
      <c r="M49" s="67"/>
      <c r="N49" s="1"/>
      <c r="O49" s="1"/>
      <c r="P49" s="1"/>
      <c r="Q49" s="1101"/>
      <c r="R49" s="1101"/>
    </row>
    <row r="50" spans="1:18">
      <c r="A50" s="1101"/>
      <c r="B50" s="1101"/>
      <c r="C50" s="1101"/>
      <c r="D50" s="1101"/>
      <c r="E50" s="1101"/>
      <c r="F50" s="1101"/>
      <c r="G50" s="174"/>
      <c r="H50" s="1101"/>
      <c r="I50" s="1101"/>
      <c r="J50" s="71"/>
      <c r="M50" s="68"/>
      <c r="N50" s="1"/>
      <c r="O50" s="1"/>
      <c r="P50" s="1"/>
      <c r="Q50" s="1101"/>
      <c r="R50" s="1101"/>
    </row>
    <row r="51" spans="1:18">
      <c r="A51" s="106"/>
      <c r="B51" s="1101"/>
      <c r="C51" s="1101"/>
      <c r="D51" s="1101"/>
      <c r="E51" s="1101"/>
      <c r="F51" s="1101"/>
      <c r="G51" s="1101"/>
      <c r="H51" s="1101"/>
      <c r="I51" s="1101"/>
      <c r="J51" s="71"/>
      <c r="K51" s="92"/>
      <c r="L51" s="32"/>
      <c r="M51" s="67"/>
      <c r="N51" s="1"/>
      <c r="O51" s="1"/>
      <c r="P51" s="1"/>
      <c r="Q51" s="1101"/>
      <c r="R51" s="1101"/>
    </row>
    <row r="52" spans="1:18" ht="15">
      <c r="A52" s="1101"/>
      <c r="C52" s="81"/>
      <c r="D52" s="81"/>
      <c r="E52" s="125"/>
      <c r="F52" s="82"/>
      <c r="G52" s="125"/>
      <c r="H52" s="102"/>
      <c r="I52" s="102"/>
      <c r="J52" s="124"/>
      <c r="K52" s="93"/>
      <c r="L52" s="34"/>
      <c r="M52" s="67"/>
      <c r="N52" s="1"/>
      <c r="O52" s="1"/>
      <c r="P52" s="1"/>
      <c r="Q52" s="1101"/>
      <c r="R52" s="1101"/>
    </row>
    <row r="53" spans="1:18">
      <c r="A53" s="1099" t="s">
        <v>133</v>
      </c>
      <c r="B53" s="1099"/>
      <c r="C53" s="1099"/>
      <c r="D53" s="1099"/>
      <c r="E53" s="1099"/>
      <c r="F53" s="125"/>
      <c r="G53" s="125"/>
      <c r="H53" s="1153"/>
      <c r="I53" s="1153"/>
      <c r="J53" s="125"/>
      <c r="K53" s="91"/>
      <c r="L53" s="42"/>
      <c r="M53" s="67"/>
      <c r="N53" s="1"/>
      <c r="O53" s="1"/>
      <c r="P53" s="1"/>
      <c r="Q53" s="1"/>
      <c r="R53" s="1"/>
    </row>
    <row r="54" spans="1:18" ht="27" thickBot="1">
      <c r="A54" s="1139" t="s">
        <v>134</v>
      </c>
      <c r="B54" s="1139" t="s">
        <v>135</v>
      </c>
      <c r="C54" s="1139" t="s">
        <v>136</v>
      </c>
      <c r="D54" s="1139" t="s">
        <v>137</v>
      </c>
      <c r="E54" s="1139" t="s">
        <v>138</v>
      </c>
      <c r="F54" s="218"/>
      <c r="G54" s="219"/>
      <c r="H54" s="220"/>
      <c r="I54" s="220"/>
      <c r="J54" s="220"/>
      <c r="K54" s="91"/>
      <c r="L54" s="42"/>
      <c r="M54" s="67"/>
      <c r="N54" s="1"/>
      <c r="O54" s="1"/>
      <c r="P54" s="1"/>
      <c r="Q54" s="1"/>
      <c r="R54" s="1"/>
    </row>
    <row r="55" spans="1:18" ht="14.4" thickTop="1" thickBot="1">
      <c r="A55" s="60" t="s">
        <v>54</v>
      </c>
      <c r="B55" s="217">
        <v>0.05</v>
      </c>
      <c r="C55" s="217">
        <v>2E-3</v>
      </c>
      <c r="D55" s="217">
        <v>4.0000000000000001E-3</v>
      </c>
      <c r="E55" s="215">
        <v>0.96</v>
      </c>
      <c r="M55" s="67"/>
      <c r="N55" s="1"/>
      <c r="O55" s="1"/>
      <c r="P55" s="1"/>
      <c r="Q55" s="1"/>
      <c r="R55" s="1"/>
    </row>
    <row r="56" spans="1:18" ht="13.8" thickBot="1">
      <c r="A56" s="60" t="s">
        <v>55</v>
      </c>
      <c r="B56" s="217">
        <v>0.12</v>
      </c>
      <c r="C56" s="217">
        <v>0.04</v>
      </c>
      <c r="D56" s="217">
        <v>0</v>
      </c>
      <c r="E56" s="215">
        <v>0.92</v>
      </c>
      <c r="M56" s="67"/>
      <c r="N56" s="1"/>
      <c r="O56" s="1"/>
      <c r="P56" s="1"/>
      <c r="Q56" s="1"/>
      <c r="R56" s="1"/>
    </row>
    <row r="57" spans="1:18" ht="13.8" thickBot="1">
      <c r="A57" s="1118" t="s">
        <v>12</v>
      </c>
      <c r="B57" s="1265" t="s">
        <v>241</v>
      </c>
      <c r="C57" s="1265"/>
      <c r="D57" s="1265"/>
      <c r="E57" s="215">
        <v>1</v>
      </c>
      <c r="K57" s="92"/>
      <c r="L57" s="32"/>
      <c r="M57" s="68"/>
      <c r="N57" s="1"/>
      <c r="O57" s="1"/>
      <c r="P57" s="1"/>
      <c r="Q57" s="1"/>
      <c r="R57" s="1"/>
    </row>
    <row r="58" spans="1:18" s="1" customFormat="1" ht="13.8" thickBot="1">
      <c r="A58" s="1118" t="s">
        <v>11</v>
      </c>
      <c r="B58" s="1249" t="s">
        <v>242</v>
      </c>
      <c r="C58" s="1249"/>
      <c r="D58" s="1249"/>
      <c r="E58" s="1249"/>
      <c r="F58" s="30"/>
      <c r="G58" s="30"/>
      <c r="H58" s="30"/>
      <c r="I58" s="30"/>
      <c r="J58" s="30"/>
      <c r="K58" s="94"/>
      <c r="L58" s="66"/>
      <c r="M58" s="67"/>
    </row>
    <row r="59" spans="1:18" s="1" customFormat="1" ht="15.6" thickBot="1">
      <c r="A59" s="1118" t="s">
        <v>86</v>
      </c>
      <c r="B59" s="217">
        <v>0.14000000000000001</v>
      </c>
      <c r="C59" s="217">
        <v>2E-3</v>
      </c>
      <c r="D59" s="217">
        <v>0.01</v>
      </c>
      <c r="E59" s="215">
        <v>0.872</v>
      </c>
      <c r="F59" s="30"/>
      <c r="G59" s="30"/>
      <c r="H59" s="30"/>
      <c r="I59" s="30"/>
      <c r="J59" s="30"/>
      <c r="K59" s="93"/>
      <c r="L59" s="34"/>
      <c r="M59" s="67"/>
    </row>
    <row r="60" spans="1:18" s="1" customFormat="1" ht="13.8" thickBot="1">
      <c r="A60" s="1118" t="s">
        <v>21</v>
      </c>
      <c r="B60" s="217">
        <v>0.33</v>
      </c>
      <c r="C60" s="217">
        <v>0.02</v>
      </c>
      <c r="D60" s="217">
        <v>0.14000000000000001</v>
      </c>
      <c r="E60" s="215">
        <v>0.82</v>
      </c>
      <c r="F60" s="30"/>
      <c r="G60" s="30"/>
      <c r="H60" s="30"/>
      <c r="I60" s="30"/>
      <c r="J60" s="30"/>
      <c r="K60" s="96"/>
      <c r="L60" s="68"/>
      <c r="M60" s="37"/>
      <c r="N60" s="1099"/>
      <c r="O60" s="1099"/>
      <c r="P60" s="1099"/>
    </row>
    <row r="61" spans="1:18" s="1" customFormat="1" ht="13.8" thickBot="1">
      <c r="A61" s="343" t="s">
        <v>88</v>
      </c>
      <c r="B61" s="1123" t="s">
        <v>142</v>
      </c>
      <c r="C61" s="1123"/>
      <c r="D61" s="1123"/>
      <c r="E61" s="215">
        <v>1</v>
      </c>
      <c r="G61" s="30"/>
      <c r="H61" s="30"/>
      <c r="I61" s="30"/>
      <c r="J61" s="30"/>
      <c r="K61" s="95"/>
      <c r="L61" s="63"/>
      <c r="M61" s="67"/>
    </row>
    <row r="62" spans="1:18" s="1" customFormat="1" ht="13.5" customHeight="1" thickBot="1">
      <c r="A62" s="1118" t="s">
        <v>89</v>
      </c>
      <c r="B62" s="217">
        <v>0.16</v>
      </c>
      <c r="C62" s="217" t="s">
        <v>107</v>
      </c>
      <c r="D62" s="217" t="s">
        <v>107</v>
      </c>
      <c r="E62" s="215">
        <v>0.84</v>
      </c>
      <c r="F62" s="30"/>
      <c r="G62" s="68"/>
      <c r="H62" s="30"/>
      <c r="I62" s="30"/>
      <c r="J62" s="30"/>
      <c r="K62" s="97"/>
      <c r="L62" s="69"/>
      <c r="M62" s="30"/>
      <c r="N62" s="1101"/>
      <c r="O62" s="1101"/>
      <c r="P62" s="1101"/>
    </row>
    <row r="63" spans="1:18" s="1" customFormat="1" ht="13.5" customHeight="1" thickBot="1">
      <c r="A63" s="1118" t="s">
        <v>20</v>
      </c>
      <c r="B63" s="1265" t="s">
        <v>243</v>
      </c>
      <c r="C63" s="1265"/>
      <c r="D63" s="1265"/>
      <c r="E63" s="1265"/>
      <c r="F63" s="30"/>
      <c r="G63" s="30"/>
      <c r="H63" s="30"/>
      <c r="I63" s="30"/>
      <c r="J63" s="30"/>
      <c r="K63" s="94"/>
      <c r="L63" s="66"/>
      <c r="M63" s="30"/>
      <c r="N63" s="1101"/>
      <c r="O63" s="1101"/>
      <c r="P63" s="1101"/>
    </row>
    <row r="64" spans="1:18" s="1" customFormat="1" ht="13.5" customHeight="1" thickBot="1">
      <c r="A64" s="1118" t="s">
        <v>19</v>
      </c>
      <c r="B64" s="1265" t="s">
        <v>243</v>
      </c>
      <c r="C64" s="1265"/>
      <c r="D64" s="1265"/>
      <c r="E64" s="1265"/>
      <c r="F64" s="1099"/>
      <c r="G64" s="30"/>
      <c r="H64" s="1099"/>
      <c r="I64" s="1099"/>
      <c r="J64" s="1099"/>
      <c r="K64" s="94"/>
      <c r="L64" s="66"/>
      <c r="M64" s="30"/>
      <c r="N64" s="1101"/>
      <c r="O64" s="1101"/>
      <c r="P64" s="1101"/>
    </row>
    <row r="65" spans="1:18" s="1" customFormat="1" ht="13.8" thickBot="1">
      <c r="A65" s="1118" t="s">
        <v>91</v>
      </c>
      <c r="B65" s="1265" t="s">
        <v>242</v>
      </c>
      <c r="C65" s="1265"/>
      <c r="D65" s="1265"/>
      <c r="E65" s="1265"/>
      <c r="F65" s="100"/>
      <c r="G65" s="100"/>
      <c r="H65" s="100"/>
      <c r="I65" s="100"/>
      <c r="J65" s="100"/>
      <c r="K65" s="94"/>
      <c r="L65" s="66"/>
      <c r="M65" s="30"/>
      <c r="N65" s="1101"/>
      <c r="O65" s="1101"/>
      <c r="P65" s="1101"/>
    </row>
    <row r="66" spans="1:18" s="1" customFormat="1" ht="15.6" thickBot="1">
      <c r="A66" s="1118" t="s">
        <v>93</v>
      </c>
      <c r="B66" s="1265" t="s">
        <v>242</v>
      </c>
      <c r="C66" s="1265"/>
      <c r="D66" s="1265"/>
      <c r="E66" s="1265"/>
      <c r="F66" s="30"/>
      <c r="G66" s="30"/>
      <c r="H66" s="65"/>
      <c r="I66" s="65"/>
      <c r="J66" s="65"/>
      <c r="K66" s="93"/>
      <c r="L66" s="34"/>
      <c r="M66" s="30"/>
      <c r="N66" s="1101"/>
      <c r="O66" s="1101"/>
      <c r="P66" s="1101"/>
    </row>
    <row r="67" spans="1:18" s="1" customFormat="1" ht="13.5" customHeight="1" thickBot="1">
      <c r="A67" s="1118" t="s">
        <v>14</v>
      </c>
      <c r="B67" s="1268" t="s">
        <v>243</v>
      </c>
      <c r="C67" s="1268"/>
      <c r="D67" s="1268"/>
      <c r="E67" s="1268"/>
      <c r="F67" s="30"/>
      <c r="G67" s="30"/>
      <c r="H67" s="102"/>
      <c r="I67" s="102"/>
      <c r="J67" s="124"/>
      <c r="K67" s="96"/>
      <c r="L67" s="68"/>
      <c r="M67" s="30"/>
      <c r="N67" s="1101"/>
      <c r="O67" s="1101"/>
      <c r="P67" s="1101"/>
      <c r="Q67" s="1101"/>
      <c r="R67" s="1101"/>
    </row>
    <row r="68" spans="1:18" s="1" customFormat="1" ht="13.5" customHeight="1" thickBot="1">
      <c r="A68" s="1118" t="s">
        <v>24</v>
      </c>
      <c r="B68" s="1269"/>
      <c r="C68" s="1269"/>
      <c r="D68" s="1269"/>
      <c r="E68" s="1269"/>
      <c r="F68" s="38"/>
      <c r="G68" s="30"/>
      <c r="H68" s="102"/>
      <c r="I68" s="102"/>
      <c r="J68" s="124"/>
      <c r="K68" s="95"/>
      <c r="L68" s="63"/>
      <c r="M68" s="30"/>
      <c r="N68" s="1101"/>
      <c r="O68" s="1101"/>
      <c r="P68" s="1101"/>
      <c r="Q68" s="1099"/>
      <c r="R68" s="1099"/>
    </row>
    <row r="69" spans="1:18" s="1" customFormat="1" ht="13.8" thickBot="1">
      <c r="A69" s="1122" t="s">
        <v>15</v>
      </c>
      <c r="B69" s="1270"/>
      <c r="C69" s="1270"/>
      <c r="D69" s="1270"/>
      <c r="E69" s="1270"/>
      <c r="F69" s="125"/>
      <c r="G69" s="82"/>
      <c r="H69" s="124"/>
      <c r="I69" s="124"/>
      <c r="J69" s="124"/>
      <c r="K69" s="97"/>
      <c r="L69" s="69"/>
      <c r="M69" s="30"/>
      <c r="N69" s="1101"/>
      <c r="O69" s="1101"/>
      <c r="P69" s="1101"/>
      <c r="Q69" s="1101"/>
      <c r="R69" s="1101"/>
    </row>
    <row r="70" spans="1:18" s="1" customFormat="1" ht="26.25" customHeight="1">
      <c r="A70" s="115"/>
      <c r="B70" s="120"/>
      <c r="C70" s="121"/>
      <c r="D70" s="121"/>
      <c r="E70" s="121"/>
      <c r="F70" s="30"/>
      <c r="G70" s="30"/>
      <c r="H70" s="30"/>
      <c r="I70" s="30"/>
      <c r="J70" s="30"/>
      <c r="K70" s="93"/>
      <c r="L70" s="34"/>
      <c r="M70" s="30"/>
      <c r="N70" s="1101"/>
      <c r="O70" s="1101"/>
      <c r="P70" s="1101"/>
      <c r="Q70" s="1101"/>
      <c r="R70" s="1101"/>
    </row>
    <row r="71" spans="1:18" s="1" customFormat="1">
      <c r="A71" s="1101"/>
      <c r="B71" s="2"/>
      <c r="C71" s="30"/>
      <c r="D71" s="30"/>
      <c r="E71" s="30"/>
      <c r="F71" s="30"/>
      <c r="G71" s="30"/>
      <c r="H71" s="30"/>
      <c r="I71" s="30"/>
      <c r="J71" s="30"/>
      <c r="K71" s="95"/>
      <c r="L71" s="63"/>
      <c r="M71" s="30"/>
      <c r="N71" s="1101"/>
      <c r="O71" s="1101"/>
      <c r="P71" s="1101"/>
      <c r="Q71" s="1101"/>
      <c r="R71" s="1101"/>
    </row>
    <row r="72" spans="1:18" s="5" customFormat="1">
      <c r="A72" s="1099"/>
      <c r="B72" s="1099"/>
      <c r="C72" s="1099"/>
      <c r="D72" s="1099"/>
      <c r="E72" s="1099"/>
      <c r="F72" s="30"/>
      <c r="G72" s="30"/>
      <c r="H72" s="30"/>
      <c r="I72" s="30"/>
      <c r="J72" s="30"/>
      <c r="K72" s="98"/>
      <c r="L72" s="43"/>
      <c r="M72" s="30"/>
      <c r="N72" s="1101"/>
      <c r="O72" s="1101"/>
      <c r="P72" s="1101"/>
      <c r="Q72" s="1101"/>
      <c r="R72" s="1101"/>
    </row>
    <row r="73" spans="1:18">
      <c r="A73" s="1099" t="s">
        <v>151</v>
      </c>
      <c r="B73" s="1099"/>
      <c r="C73" s="1099"/>
      <c r="D73" s="1099"/>
      <c r="E73" s="1099"/>
      <c r="F73" s="1099"/>
      <c r="G73" s="1099"/>
      <c r="H73" s="1099"/>
      <c r="I73" s="1099"/>
      <c r="N73" s="1101"/>
      <c r="O73" s="1101"/>
      <c r="P73" s="1101"/>
      <c r="Q73" s="1101"/>
      <c r="R73" s="1101"/>
    </row>
    <row r="74" spans="1:18" ht="27" thickBot="1">
      <c r="A74" s="1116" t="s">
        <v>60</v>
      </c>
      <c r="B74" s="1116" t="s">
        <v>78</v>
      </c>
      <c r="C74" s="497" t="s">
        <v>152</v>
      </c>
      <c r="D74" s="107" t="s">
        <v>152</v>
      </c>
      <c r="E74" s="497" t="s">
        <v>153</v>
      </c>
      <c r="F74" s="497" t="s">
        <v>154</v>
      </c>
      <c r="G74" s="497" t="s">
        <v>155</v>
      </c>
      <c r="H74" s="497" t="s">
        <v>156</v>
      </c>
      <c r="N74" s="1101"/>
      <c r="O74" s="1101"/>
      <c r="P74" s="1101"/>
      <c r="Q74" s="1101"/>
      <c r="R74" s="1101"/>
    </row>
    <row r="75" spans="1:18" ht="13.8" thickBot="1">
      <c r="A75" s="108"/>
      <c r="B75" s="109"/>
      <c r="C75" s="1139" t="s">
        <v>232</v>
      </c>
      <c r="D75" s="1131" t="s">
        <v>158</v>
      </c>
      <c r="E75" s="1126"/>
      <c r="F75" s="1126"/>
      <c r="G75" s="1126"/>
      <c r="H75" s="1126"/>
      <c r="N75" s="1101"/>
      <c r="O75" s="1101"/>
      <c r="P75" s="1101"/>
      <c r="Q75" s="1101"/>
      <c r="R75" s="1101"/>
    </row>
    <row r="76" spans="1:18" ht="14.4" thickTop="1" thickBot="1">
      <c r="A76" s="1127" t="s">
        <v>69</v>
      </c>
      <c r="B76" s="343" t="s">
        <v>54</v>
      </c>
      <c r="C76" s="325">
        <v>2.5707216363941647</v>
      </c>
      <c r="D76" s="326">
        <v>1.4800846795949858</v>
      </c>
      <c r="E76" s="376">
        <v>1.7137175222789027</v>
      </c>
      <c r="F76" s="376">
        <v>2.5370310941750498</v>
      </c>
      <c r="G76" s="376">
        <v>1.9327475213842635</v>
      </c>
      <c r="H76" s="376">
        <v>0.71384718574437855</v>
      </c>
      <c r="N76" s="1101"/>
      <c r="O76" s="1101"/>
      <c r="P76" s="1101"/>
      <c r="Q76" s="1101"/>
      <c r="R76" s="1101"/>
    </row>
    <row r="77" spans="1:18" ht="13.8" thickBot="1">
      <c r="A77" s="1128"/>
      <c r="B77" s="343" t="s">
        <v>55</v>
      </c>
      <c r="C77" s="325">
        <v>0.20381558125722163</v>
      </c>
      <c r="D77" s="326">
        <v>1.0802663872645537</v>
      </c>
      <c r="E77" s="376">
        <v>1.3886186786070764</v>
      </c>
      <c r="F77" s="376">
        <v>1.47545420138258</v>
      </c>
      <c r="G77" s="376">
        <v>2.1929040441085057</v>
      </c>
      <c r="H77" s="376">
        <v>0.62624804477338802</v>
      </c>
      <c r="N77" s="1101"/>
      <c r="O77" s="1101"/>
      <c r="P77" s="1101"/>
      <c r="Q77" s="1101"/>
      <c r="R77" s="1101"/>
    </row>
    <row r="78" spans="1:18" ht="13.8" thickBot="1">
      <c r="A78" s="1128"/>
      <c r="B78" s="343" t="s">
        <v>12</v>
      </c>
      <c r="C78" s="325" t="s">
        <v>107</v>
      </c>
      <c r="D78" s="326" t="s">
        <v>107</v>
      </c>
      <c r="E78" s="376" t="s">
        <v>107</v>
      </c>
      <c r="F78" s="376" t="s">
        <v>107</v>
      </c>
      <c r="G78" s="376" t="s">
        <v>107</v>
      </c>
      <c r="H78" s="376" t="s">
        <v>107</v>
      </c>
      <c r="N78" s="1101"/>
      <c r="O78" s="1101"/>
      <c r="P78" s="1101"/>
      <c r="Q78" s="1101"/>
      <c r="R78" s="1101"/>
    </row>
    <row r="79" spans="1:18" ht="13.8" thickBot="1">
      <c r="A79" s="1128"/>
      <c r="B79" s="343" t="s">
        <v>11</v>
      </c>
      <c r="C79" s="325" t="s">
        <v>107</v>
      </c>
      <c r="D79" s="326" t="s">
        <v>107</v>
      </c>
      <c r="E79" s="376" t="s">
        <v>107</v>
      </c>
      <c r="F79" s="376" t="s">
        <v>107</v>
      </c>
      <c r="G79" s="376" t="s">
        <v>107</v>
      </c>
      <c r="H79" s="376" t="s">
        <v>107</v>
      </c>
      <c r="N79" s="1101"/>
      <c r="O79" s="1101"/>
      <c r="P79" s="1101"/>
      <c r="Q79" s="1101"/>
      <c r="R79" s="1101"/>
    </row>
    <row r="80" spans="1:18" ht="13.8" thickBot="1">
      <c r="A80" s="1128"/>
      <c r="B80" s="343" t="s">
        <v>57</v>
      </c>
      <c r="C80" s="325">
        <v>1.4476470149784633</v>
      </c>
      <c r="D80" s="326">
        <v>0.74168351828189405</v>
      </c>
      <c r="E80" s="376">
        <v>0.8503952030421279</v>
      </c>
      <c r="F80" s="376">
        <v>0.86237191962229842</v>
      </c>
      <c r="G80" s="376">
        <v>1.634246056148783</v>
      </c>
      <c r="H80" s="376">
        <v>0.45915838495873479</v>
      </c>
      <c r="N80" s="1101"/>
      <c r="O80" s="1101"/>
      <c r="P80" s="1101"/>
      <c r="Q80" s="1101"/>
      <c r="R80" s="1101"/>
    </row>
    <row r="81" spans="1:18" ht="13.8" thickBot="1">
      <c r="A81" s="1128" t="s">
        <v>70</v>
      </c>
      <c r="B81" s="343" t="s">
        <v>21</v>
      </c>
      <c r="C81" s="325">
        <v>0.65300902779583925</v>
      </c>
      <c r="D81" s="326">
        <v>0.87732152141127817</v>
      </c>
      <c r="E81" s="325">
        <v>1.0898596345672398</v>
      </c>
      <c r="F81" s="325">
        <v>1.3996964550818654</v>
      </c>
      <c r="G81" s="325">
        <v>1.1480460568550075</v>
      </c>
      <c r="H81" s="325">
        <v>0.6885055346864517</v>
      </c>
      <c r="N81" s="1101"/>
      <c r="O81" s="1101"/>
      <c r="P81" s="1101"/>
      <c r="Q81" s="1101"/>
      <c r="R81" s="1101"/>
    </row>
    <row r="82" spans="1:18" ht="13.8" thickBot="1">
      <c r="A82" s="1128"/>
      <c r="B82" s="343" t="s">
        <v>88</v>
      </c>
      <c r="C82" s="325">
        <v>0.82371728862451854</v>
      </c>
      <c r="D82" s="326">
        <v>0.85191281072592284</v>
      </c>
      <c r="E82" s="325">
        <v>0.94949453197956146</v>
      </c>
      <c r="F82" s="325">
        <v>0.85191281072592284</v>
      </c>
      <c r="G82" s="325" t="s">
        <v>159</v>
      </c>
      <c r="H82" s="325">
        <v>0.35245353932613877</v>
      </c>
      <c r="N82" s="1101"/>
      <c r="O82" s="1101"/>
      <c r="P82" s="1101"/>
      <c r="Q82" s="1101"/>
      <c r="R82" s="1101"/>
    </row>
    <row r="83" spans="1:18" ht="13.8" thickBot="1">
      <c r="A83" s="1129"/>
      <c r="B83" s="343" t="s">
        <v>160</v>
      </c>
      <c r="C83" s="325">
        <v>1.441605744482735</v>
      </c>
      <c r="D83" s="326">
        <v>1.6899386489808932</v>
      </c>
      <c r="E83" s="325">
        <v>1.9758995963286523</v>
      </c>
      <c r="F83" s="325">
        <v>2.0473513888394423</v>
      </c>
      <c r="G83" s="325">
        <v>4.2629941300990684</v>
      </c>
      <c r="H83" s="325">
        <v>0.51028443325623785</v>
      </c>
      <c r="J83" s="125"/>
      <c r="N83" s="1101"/>
      <c r="O83" s="1101"/>
      <c r="P83" s="1101"/>
      <c r="Q83" s="1101"/>
      <c r="R83" s="1101"/>
    </row>
    <row r="84" spans="1:18" ht="13.8" thickBot="1">
      <c r="A84" s="1130" t="s">
        <v>71</v>
      </c>
      <c r="B84" s="343" t="s">
        <v>20</v>
      </c>
      <c r="C84" s="325">
        <v>0.64520525576700061</v>
      </c>
      <c r="D84" s="326">
        <v>0.59158542494863464</v>
      </c>
      <c r="E84" s="325">
        <v>0.59158542494863464</v>
      </c>
      <c r="F84" s="325">
        <v>0.59158542494863464</v>
      </c>
      <c r="G84" s="325" t="s">
        <v>159</v>
      </c>
      <c r="H84" s="325">
        <v>0.33632782821722251</v>
      </c>
      <c r="N84" s="1101"/>
      <c r="O84" s="1101"/>
      <c r="P84" s="1101"/>
      <c r="Q84" s="1101"/>
      <c r="R84" s="1101"/>
    </row>
    <row r="85" spans="1:18" ht="13.8" thickBot="1">
      <c r="A85" s="1128"/>
      <c r="B85" s="343" t="s">
        <v>19</v>
      </c>
      <c r="C85" s="325">
        <v>2.2263834444140738</v>
      </c>
      <c r="D85" s="326">
        <v>2.0643483231707287</v>
      </c>
      <c r="E85" s="325">
        <v>2.0643483231707287</v>
      </c>
      <c r="F85" s="325">
        <v>2.0643483231707287</v>
      </c>
      <c r="G85" s="325" t="s">
        <v>159</v>
      </c>
      <c r="H85" s="325">
        <v>0.53916646300375581</v>
      </c>
      <c r="N85" s="1101"/>
      <c r="O85" s="1101"/>
      <c r="P85" s="1101"/>
      <c r="Q85" s="1101"/>
      <c r="R85" s="1101"/>
    </row>
    <row r="86" spans="1:18" ht="13.8" thickBot="1">
      <c r="A86" s="1128"/>
      <c r="B86" s="343" t="s">
        <v>91</v>
      </c>
      <c r="C86" s="325" t="s">
        <v>107</v>
      </c>
      <c r="D86" s="326" t="s">
        <v>107</v>
      </c>
      <c r="E86" s="325" t="s">
        <v>107</v>
      </c>
      <c r="F86" s="325" t="s">
        <v>107</v>
      </c>
      <c r="G86" s="325" t="s">
        <v>107</v>
      </c>
      <c r="H86" s="325" t="s">
        <v>107</v>
      </c>
      <c r="M86" s="125"/>
      <c r="N86" s="1153"/>
      <c r="O86" s="1153"/>
      <c r="P86" s="1153"/>
      <c r="Q86" s="1101"/>
      <c r="R86" s="1101"/>
    </row>
    <row r="87" spans="1:18" ht="13.8" thickBot="1">
      <c r="A87" s="1128"/>
      <c r="B87" s="343" t="s">
        <v>93</v>
      </c>
      <c r="C87" s="325" t="s">
        <v>107</v>
      </c>
      <c r="D87" s="326" t="s">
        <v>107</v>
      </c>
      <c r="E87" s="325" t="s">
        <v>107</v>
      </c>
      <c r="F87" s="325" t="s">
        <v>107</v>
      </c>
      <c r="G87" s="325" t="s">
        <v>107</v>
      </c>
      <c r="H87" s="325" t="s">
        <v>107</v>
      </c>
      <c r="M87" s="125"/>
      <c r="N87" s="1153"/>
      <c r="O87" s="1153"/>
      <c r="P87" s="1153"/>
      <c r="Q87" s="1101"/>
      <c r="R87" s="1101"/>
    </row>
    <row r="88" spans="1:18" ht="13.8" thickBot="1">
      <c r="A88" s="1124" t="s">
        <v>72</v>
      </c>
      <c r="B88" s="343" t="s">
        <v>14</v>
      </c>
      <c r="C88" s="325">
        <v>2.5093807070498078</v>
      </c>
      <c r="D88" s="326">
        <v>2.0876738469168914</v>
      </c>
      <c r="E88" s="325">
        <v>2.4233115740393094</v>
      </c>
      <c r="F88" s="325">
        <v>2.8277194322817794</v>
      </c>
      <c r="G88" s="325">
        <v>0.97085652845282289</v>
      </c>
      <c r="H88" s="325">
        <v>1.9696699073884611</v>
      </c>
      <c r="M88" s="125"/>
      <c r="N88" s="1153"/>
      <c r="O88" s="1153"/>
      <c r="P88" s="1153"/>
      <c r="Q88" s="1101"/>
      <c r="R88" s="1101"/>
    </row>
    <row r="89" spans="1:18" ht="13.8" thickBot="1">
      <c r="A89" s="1124"/>
      <c r="B89" s="343" t="s">
        <v>24</v>
      </c>
      <c r="C89" s="325">
        <v>2.0435627988966245</v>
      </c>
      <c r="D89" s="326">
        <v>1.625099646772999</v>
      </c>
      <c r="E89" s="325">
        <v>1.8868804990393921</v>
      </c>
      <c r="F89" s="325">
        <v>2.064386801040937</v>
      </c>
      <c r="G89" s="325">
        <v>1.2088171481657524</v>
      </c>
      <c r="H89" s="325">
        <v>1.3895649456312966</v>
      </c>
      <c r="M89" s="125"/>
      <c r="N89" s="1153"/>
      <c r="O89" s="1153"/>
      <c r="P89" s="1153"/>
      <c r="Q89" s="1101"/>
      <c r="R89" s="1101"/>
    </row>
    <row r="90" spans="1:18" ht="13.8" thickBot="1">
      <c r="A90" s="1125"/>
      <c r="B90" s="344" t="s">
        <v>15</v>
      </c>
      <c r="C90" s="330">
        <v>9.7382449404915388</v>
      </c>
      <c r="D90" s="327">
        <v>13.556550869413805</v>
      </c>
      <c r="E90" s="328">
        <v>13.556550869413805</v>
      </c>
      <c r="F90" s="328">
        <v>3.0189878116481399</v>
      </c>
      <c r="G90" s="328">
        <v>433.33333333333331</v>
      </c>
      <c r="H90" s="328">
        <v>3.0189878116481399</v>
      </c>
      <c r="M90" s="218"/>
      <c r="N90" s="628"/>
      <c r="O90" s="628"/>
      <c r="P90" s="628"/>
      <c r="Q90" s="1101"/>
      <c r="R90" s="1101"/>
    </row>
    <row r="91" spans="1:18" ht="13.5" customHeight="1">
      <c r="A91" s="606" t="s">
        <v>161</v>
      </c>
      <c r="B91" s="103"/>
      <c r="C91" s="329"/>
      <c r="D91" s="103"/>
      <c r="E91" s="103"/>
      <c r="F91" s="103"/>
      <c r="G91" s="103"/>
      <c r="M91" s="125"/>
      <c r="N91" s="1153"/>
      <c r="O91" s="1153"/>
      <c r="P91" s="1153"/>
      <c r="Q91" s="1101"/>
      <c r="R91" s="1101"/>
    </row>
    <row r="92" spans="1:18">
      <c r="A92" s="607" t="s">
        <v>233</v>
      </c>
      <c r="B92" s="324"/>
      <c r="C92" s="324"/>
      <c r="D92" s="324"/>
      <c r="E92" s="324"/>
      <c r="F92" s="324"/>
      <c r="G92" s="324"/>
      <c r="H92" s="324"/>
      <c r="I92" s="324"/>
      <c r="M92" s="125"/>
      <c r="N92" s="1153"/>
      <c r="O92" s="1153"/>
      <c r="P92" s="1153"/>
      <c r="Q92" s="1153"/>
      <c r="R92" s="1153"/>
    </row>
    <row r="93" spans="1:18">
      <c r="A93" s="234" t="s">
        <v>163</v>
      </c>
      <c r="B93" s="103"/>
      <c r="C93" s="103"/>
      <c r="D93" s="103"/>
      <c r="E93" s="103"/>
      <c r="F93" s="103"/>
      <c r="G93" s="103"/>
      <c r="M93" s="125"/>
      <c r="N93" s="1153"/>
      <c r="O93" s="1153"/>
      <c r="P93" s="1153"/>
      <c r="Q93" s="1153"/>
      <c r="R93" s="1153"/>
    </row>
    <row r="94" spans="1:18">
      <c r="A94" s="1120"/>
      <c r="B94" s="103"/>
      <c r="C94" s="103"/>
      <c r="D94" s="103"/>
      <c r="E94" s="103"/>
      <c r="F94" s="103"/>
      <c r="G94" s="103"/>
      <c r="N94" s="1101"/>
      <c r="O94" s="1101"/>
      <c r="P94" s="1101"/>
      <c r="Q94" s="1153"/>
      <c r="R94" s="1153"/>
    </row>
    <row r="95" spans="1:18">
      <c r="A95" s="1120"/>
      <c r="B95" s="103"/>
      <c r="C95" s="103"/>
      <c r="D95" s="103"/>
      <c r="E95" s="103"/>
      <c r="F95" s="103"/>
      <c r="G95" s="103"/>
      <c r="N95" s="1101"/>
      <c r="O95" s="1101"/>
      <c r="P95" s="1101"/>
      <c r="Q95" s="1153"/>
      <c r="R95" s="1153"/>
    </row>
    <row r="96" spans="1:18">
      <c r="A96" s="1101"/>
      <c r="B96" s="83"/>
      <c r="C96" s="83"/>
      <c r="D96" s="83"/>
      <c r="E96" s="81"/>
      <c r="F96" s="81"/>
      <c r="G96" s="81"/>
      <c r="N96" s="1101"/>
      <c r="O96" s="1101"/>
      <c r="P96" s="1101"/>
      <c r="Q96" s="628"/>
      <c r="R96" s="628"/>
    </row>
    <row r="97" spans="1:18" s="79" customFormat="1">
      <c r="A97" s="1099" t="s">
        <v>244</v>
      </c>
      <c r="B97" s="1099"/>
      <c r="C97" s="1099"/>
      <c r="D97" s="1099"/>
      <c r="E97" s="1099"/>
      <c r="F97" s="1099"/>
      <c r="G97" s="1099"/>
      <c r="H97" s="30"/>
      <c r="I97" s="30"/>
      <c r="J97" s="30"/>
      <c r="K97" s="99"/>
      <c r="L97" s="125"/>
      <c r="M97" s="30"/>
      <c r="N97" s="1101"/>
      <c r="O97" s="1101"/>
      <c r="P97" s="1101"/>
      <c r="Q97" s="1153"/>
      <c r="R97" s="1153"/>
    </row>
    <row r="98" spans="1:18" s="79" customFormat="1" ht="27" thickBot="1">
      <c r="A98" s="1116" t="s">
        <v>60</v>
      </c>
      <c r="B98" s="1116" t="s">
        <v>78</v>
      </c>
      <c r="C98" s="497" t="s">
        <v>152</v>
      </c>
      <c r="D98" s="107" t="s">
        <v>152</v>
      </c>
      <c r="E98" s="497" t="s">
        <v>153</v>
      </c>
      <c r="F98" s="497" t="s">
        <v>154</v>
      </c>
      <c r="G98" s="497" t="s">
        <v>155</v>
      </c>
      <c r="H98" s="497" t="s">
        <v>156</v>
      </c>
      <c r="I98" s="30"/>
      <c r="J98" s="30"/>
      <c r="K98" s="99"/>
      <c r="L98" s="125"/>
      <c r="M98" s="30"/>
      <c r="N98" s="1101"/>
      <c r="O98" s="1101"/>
      <c r="P98" s="1101"/>
      <c r="Q98" s="1153"/>
      <c r="R98" s="1153"/>
    </row>
    <row r="99" spans="1:18" s="79" customFormat="1" ht="13.8" thickBot="1">
      <c r="A99" s="108"/>
      <c r="B99" s="109"/>
      <c r="C99" s="1139" t="s">
        <v>232</v>
      </c>
      <c r="D99" s="1131" t="s">
        <v>158</v>
      </c>
      <c r="E99" s="1126"/>
      <c r="F99" s="1126"/>
      <c r="G99" s="1126"/>
      <c r="H99" s="1126"/>
      <c r="I99" s="30"/>
      <c r="J99" s="30"/>
      <c r="K99" s="99"/>
      <c r="L99" s="125"/>
      <c r="M99" s="30"/>
      <c r="N99" s="1101"/>
      <c r="O99" s="1101"/>
      <c r="P99" s="1101"/>
      <c r="Q99" s="1153"/>
      <c r="R99" s="1153"/>
    </row>
    <row r="100" spans="1:18" s="79" customFormat="1" ht="14.4" thickTop="1" thickBot="1">
      <c r="A100" s="1127" t="s">
        <v>69</v>
      </c>
      <c r="B100" s="343" t="s">
        <v>54</v>
      </c>
      <c r="C100" s="325">
        <v>2.5707216363941647</v>
      </c>
      <c r="D100" s="326">
        <v>1.4800846795949858</v>
      </c>
      <c r="E100" s="376">
        <v>1.7137175222789027</v>
      </c>
      <c r="F100" s="376">
        <v>2.5370310941750498</v>
      </c>
      <c r="G100" s="376">
        <v>1.9327475213842635</v>
      </c>
      <c r="H100" s="376">
        <v>0.71384718574437855</v>
      </c>
      <c r="I100" s="30"/>
      <c r="J100" s="30"/>
      <c r="K100" s="99"/>
      <c r="L100" s="125"/>
      <c r="M100" s="30"/>
      <c r="N100" s="1101"/>
      <c r="O100" s="1101"/>
      <c r="P100" s="1101"/>
      <c r="Q100" s="1101"/>
      <c r="R100" s="1101"/>
    </row>
    <row r="101" spans="1:18" s="123" customFormat="1" ht="13.8" thickBot="1">
      <c r="A101" s="1128"/>
      <c r="B101" s="343" t="s">
        <v>55</v>
      </c>
      <c r="C101" s="325">
        <v>0.20381558125722163</v>
      </c>
      <c r="D101" s="326">
        <v>1.0802663872645537</v>
      </c>
      <c r="E101" s="376">
        <v>1.3886186786070764</v>
      </c>
      <c r="F101" s="376">
        <v>1.47545420138258</v>
      </c>
      <c r="G101" s="376">
        <v>2.1929040441085057</v>
      </c>
      <c r="H101" s="376">
        <v>0.62624804477338802</v>
      </c>
      <c r="I101" s="30"/>
      <c r="J101" s="30"/>
      <c r="K101" s="221"/>
      <c r="L101" s="218"/>
      <c r="M101" s="30"/>
      <c r="N101" s="1101"/>
      <c r="O101" s="1101"/>
      <c r="P101" s="1101"/>
      <c r="Q101" s="1101"/>
      <c r="R101" s="1101"/>
    </row>
    <row r="102" spans="1:18" s="79" customFormat="1" ht="13.8" thickBot="1">
      <c r="A102" s="1128"/>
      <c r="B102" s="343" t="s">
        <v>12</v>
      </c>
      <c r="C102" s="325" t="s">
        <v>107</v>
      </c>
      <c r="D102" s="326" t="s">
        <v>107</v>
      </c>
      <c r="E102" s="376" t="s">
        <v>107</v>
      </c>
      <c r="F102" s="376" t="s">
        <v>107</v>
      </c>
      <c r="G102" s="376" t="s">
        <v>107</v>
      </c>
      <c r="H102" s="376" t="s">
        <v>107</v>
      </c>
      <c r="I102" s="30"/>
      <c r="J102" s="30"/>
      <c r="K102" s="99"/>
      <c r="L102" s="125"/>
      <c r="M102" s="30"/>
      <c r="N102" s="1101"/>
      <c r="O102" s="1101"/>
      <c r="P102" s="1101"/>
      <c r="Q102" s="1101"/>
      <c r="R102" s="1101"/>
    </row>
    <row r="103" spans="1:18" s="79" customFormat="1" ht="13.8" thickBot="1">
      <c r="A103" s="1128"/>
      <c r="B103" s="343" t="s">
        <v>11</v>
      </c>
      <c r="C103" s="325" t="s">
        <v>107</v>
      </c>
      <c r="D103" s="326" t="s">
        <v>107</v>
      </c>
      <c r="E103" s="376" t="s">
        <v>107</v>
      </c>
      <c r="F103" s="376" t="s">
        <v>107</v>
      </c>
      <c r="G103" s="376" t="s">
        <v>107</v>
      </c>
      <c r="H103" s="376" t="s">
        <v>107</v>
      </c>
      <c r="I103" s="30"/>
      <c r="J103" s="30"/>
      <c r="K103" s="99"/>
      <c r="L103" s="125"/>
      <c r="M103" s="30"/>
      <c r="N103" s="1101"/>
      <c r="O103" s="1101"/>
      <c r="P103" s="1101"/>
      <c r="Q103" s="1101"/>
      <c r="R103" s="1101"/>
    </row>
    <row r="104" spans="1:18" s="79" customFormat="1" ht="13.8" thickBot="1">
      <c r="A104" s="1128"/>
      <c r="B104" s="343" t="s">
        <v>57</v>
      </c>
      <c r="C104" s="325">
        <v>1.4476470149784633</v>
      </c>
      <c r="D104" s="326">
        <v>0.74168351828189405</v>
      </c>
      <c r="E104" s="376">
        <v>0.8503952030421279</v>
      </c>
      <c r="F104" s="376">
        <v>0.86237191962229842</v>
      </c>
      <c r="G104" s="376">
        <v>1.634246056148783</v>
      </c>
      <c r="H104" s="376">
        <v>0.45915838495873479</v>
      </c>
      <c r="I104" s="30"/>
      <c r="J104" s="30"/>
      <c r="K104" s="99"/>
      <c r="L104" s="125"/>
      <c r="M104" s="30"/>
      <c r="N104" s="1101"/>
      <c r="O104" s="1101"/>
      <c r="P104" s="1101"/>
      <c r="Q104" s="1101"/>
      <c r="R104" s="1101"/>
    </row>
    <row r="105" spans="1:18" ht="13.8" thickBot="1">
      <c r="A105" s="1128" t="s">
        <v>70</v>
      </c>
      <c r="B105" s="343" t="s">
        <v>21</v>
      </c>
      <c r="C105" s="325">
        <v>0.65300902779583925</v>
      </c>
      <c r="D105" s="326">
        <v>0.87732152141127817</v>
      </c>
      <c r="E105" s="325">
        <v>1.0898596345672398</v>
      </c>
      <c r="F105" s="325">
        <v>1.3996964550818654</v>
      </c>
      <c r="G105" s="325">
        <v>1.1480460568550075</v>
      </c>
      <c r="H105" s="325">
        <v>0.6885055346864517</v>
      </c>
      <c r="J105" s="125"/>
      <c r="N105" s="1101"/>
      <c r="O105" s="1101"/>
      <c r="P105" s="1101"/>
      <c r="Q105" s="1101"/>
      <c r="R105" s="1101"/>
    </row>
    <row r="106" spans="1:18" ht="13.8" thickBot="1">
      <c r="A106" s="1128"/>
      <c r="B106" s="343" t="s">
        <v>88</v>
      </c>
      <c r="C106" s="325">
        <v>0.82371728862451854</v>
      </c>
      <c r="D106" s="326">
        <v>0.85191281072592284</v>
      </c>
      <c r="E106" s="325">
        <v>0.94949453197956146</v>
      </c>
      <c r="F106" s="325">
        <v>0.85191281072592284</v>
      </c>
      <c r="G106" s="325" t="s">
        <v>159</v>
      </c>
      <c r="H106" s="325">
        <v>0.35245353932613877</v>
      </c>
      <c r="N106" s="1101"/>
      <c r="O106" s="1101"/>
      <c r="P106" s="1101"/>
      <c r="Q106" s="1101"/>
      <c r="R106" s="1101"/>
    </row>
    <row r="107" spans="1:18" ht="13.8" thickBot="1">
      <c r="A107" s="1129"/>
      <c r="B107" s="343" t="s">
        <v>160</v>
      </c>
      <c r="C107" s="325">
        <v>1.441605744482735</v>
      </c>
      <c r="D107" s="326">
        <v>1.6899386489808932</v>
      </c>
      <c r="E107" s="325">
        <v>1.9758995963286523</v>
      </c>
      <c r="F107" s="325">
        <v>2.0473513888394423</v>
      </c>
      <c r="G107" s="325">
        <v>4.2629941300990684</v>
      </c>
      <c r="H107" s="325">
        <v>0.51028443325623785</v>
      </c>
      <c r="N107" s="1101"/>
      <c r="O107" s="1101"/>
      <c r="P107" s="1101"/>
      <c r="Q107" s="1101"/>
      <c r="R107" s="1101"/>
    </row>
    <row r="108" spans="1:18" ht="13.8" thickBot="1">
      <c r="A108" s="1130" t="s">
        <v>71</v>
      </c>
      <c r="B108" s="343" t="s">
        <v>20</v>
      </c>
      <c r="C108" s="325">
        <v>0.64520525576700061</v>
      </c>
      <c r="D108" s="326">
        <v>0.59158542494863464</v>
      </c>
      <c r="E108" s="325">
        <v>0.59158542494863464</v>
      </c>
      <c r="F108" s="325">
        <v>0.59158542494863464</v>
      </c>
      <c r="G108" s="325" t="s">
        <v>159</v>
      </c>
      <c r="H108" s="325">
        <v>0.33632782821722251</v>
      </c>
      <c r="N108" s="1101"/>
      <c r="O108" s="1101"/>
      <c r="P108" s="1101"/>
      <c r="Q108" s="1101"/>
      <c r="R108" s="1101"/>
    </row>
    <row r="109" spans="1:18" ht="13.8" thickBot="1">
      <c r="A109" s="1128"/>
      <c r="B109" s="343" t="s">
        <v>19</v>
      </c>
      <c r="C109" s="325">
        <v>2.2263834444140738</v>
      </c>
      <c r="D109" s="326">
        <v>2.0643483231707287</v>
      </c>
      <c r="E109" s="325">
        <v>2.0643483231707287</v>
      </c>
      <c r="F109" s="325">
        <v>2.0643483231707287</v>
      </c>
      <c r="G109" s="325" t="s">
        <v>159</v>
      </c>
      <c r="H109" s="325">
        <v>0.53916646300375581</v>
      </c>
      <c r="N109" s="1101"/>
      <c r="O109" s="1101"/>
      <c r="P109" s="1101"/>
      <c r="Q109" s="1101"/>
      <c r="R109" s="1101"/>
    </row>
    <row r="110" spans="1:18" ht="13.8" thickBot="1">
      <c r="A110" s="1128"/>
      <c r="B110" s="343" t="s">
        <v>91</v>
      </c>
      <c r="C110" s="325" t="s">
        <v>107</v>
      </c>
      <c r="D110" s="326" t="s">
        <v>107</v>
      </c>
      <c r="E110" s="325" t="s">
        <v>107</v>
      </c>
      <c r="F110" s="325" t="s">
        <v>107</v>
      </c>
      <c r="G110" s="325" t="s">
        <v>107</v>
      </c>
      <c r="H110" s="325" t="s">
        <v>107</v>
      </c>
      <c r="N110" s="1101"/>
      <c r="O110" s="1101"/>
      <c r="P110" s="1101"/>
      <c r="Q110" s="1101"/>
      <c r="R110" s="1101"/>
    </row>
    <row r="111" spans="1:18" ht="13.8" thickBot="1">
      <c r="A111" s="1128"/>
      <c r="B111" s="343" t="s">
        <v>93</v>
      </c>
      <c r="C111" s="325" t="s">
        <v>107</v>
      </c>
      <c r="D111" s="326" t="s">
        <v>107</v>
      </c>
      <c r="E111" s="325" t="s">
        <v>107</v>
      </c>
      <c r="F111" s="325" t="s">
        <v>107</v>
      </c>
      <c r="G111" s="325" t="s">
        <v>107</v>
      </c>
      <c r="H111" s="325" t="s">
        <v>107</v>
      </c>
      <c r="N111" s="1101"/>
      <c r="O111" s="1101"/>
      <c r="P111" s="1101"/>
      <c r="Q111" s="1101"/>
      <c r="R111" s="1101"/>
    </row>
    <row r="112" spans="1:18" ht="13.8" thickBot="1">
      <c r="A112" s="1124" t="s">
        <v>72</v>
      </c>
      <c r="B112" s="343" t="s">
        <v>14</v>
      </c>
      <c r="C112" s="325">
        <v>2.5093807070498078</v>
      </c>
      <c r="D112" s="326">
        <v>2.0876738469168914</v>
      </c>
      <c r="E112" s="325">
        <v>2.4233115740393094</v>
      </c>
      <c r="F112" s="325">
        <v>2.8277194322817794</v>
      </c>
      <c r="G112" s="325">
        <v>0.97085652845282289</v>
      </c>
      <c r="H112" s="325">
        <v>1.9696699073884611</v>
      </c>
      <c r="N112" s="1101"/>
      <c r="O112" s="1101"/>
      <c r="P112" s="1101"/>
      <c r="Q112" s="1101"/>
      <c r="R112" s="1101"/>
    </row>
    <row r="113" spans="1:9" ht="13.8" thickBot="1">
      <c r="A113" s="1124"/>
      <c r="B113" s="343" t="s">
        <v>24</v>
      </c>
      <c r="C113" s="325">
        <v>2.0435627988966245</v>
      </c>
      <c r="D113" s="326">
        <v>1.625099646772999</v>
      </c>
      <c r="E113" s="325">
        <v>1.8868804990393921</v>
      </c>
      <c r="F113" s="325">
        <v>2.064386801040937</v>
      </c>
      <c r="G113" s="325">
        <v>1.2088171481657524</v>
      </c>
      <c r="H113" s="325">
        <v>1.3895649456312966</v>
      </c>
    </row>
    <row r="114" spans="1:9" ht="13.8" thickBot="1">
      <c r="A114" s="1125"/>
      <c r="B114" s="344" t="s">
        <v>15</v>
      </c>
      <c r="C114" s="330">
        <v>9.7382449404915388</v>
      </c>
      <c r="D114" s="327">
        <v>13.556550869413805</v>
      </c>
      <c r="E114" s="328">
        <v>13.556550869413805</v>
      </c>
      <c r="F114" s="328">
        <v>3.0189878116481399</v>
      </c>
      <c r="G114" s="328">
        <v>433.33333333333331</v>
      </c>
      <c r="H114" s="328">
        <v>3.0189878116481399</v>
      </c>
    </row>
    <row r="115" spans="1:9">
      <c r="A115" s="234" t="s">
        <v>161</v>
      </c>
      <c r="B115" s="954"/>
      <c r="C115" s="954"/>
    </row>
    <row r="116" spans="1:9" ht="12.75" customHeight="1">
      <c r="A116" s="234" t="s">
        <v>233</v>
      </c>
      <c r="B116" s="324"/>
      <c r="C116" s="324"/>
      <c r="D116" s="324"/>
      <c r="E116" s="324"/>
      <c r="F116" s="324"/>
      <c r="G116" s="324"/>
      <c r="H116" s="324"/>
      <c r="I116" s="324"/>
    </row>
    <row r="117" spans="1:9">
      <c r="A117" s="234" t="s">
        <v>177</v>
      </c>
      <c r="B117" s="954"/>
      <c r="C117" s="954"/>
    </row>
    <row r="118" spans="1:9">
      <c r="A118" s="1120"/>
      <c r="B118" s="954"/>
      <c r="C118" s="954"/>
    </row>
    <row r="120" spans="1:9">
      <c r="A120" s="44"/>
    </row>
    <row r="121" spans="1:9">
      <c r="A121" s="1099" t="s">
        <v>164</v>
      </c>
      <c r="B121" s="1099"/>
      <c r="C121" s="1099"/>
      <c r="D121" s="1099"/>
      <c r="E121" s="1099"/>
      <c r="F121" s="1099"/>
    </row>
    <row r="122" spans="1:9" ht="27" thickBot="1">
      <c r="A122" s="1139"/>
      <c r="B122" s="1139" t="s">
        <v>152</v>
      </c>
      <c r="C122" s="1139" t="s">
        <v>153</v>
      </c>
      <c r="D122" s="1139" t="s">
        <v>154</v>
      </c>
      <c r="E122" s="1139" t="s">
        <v>155</v>
      </c>
      <c r="F122" s="1139" t="s">
        <v>156</v>
      </c>
    </row>
    <row r="123" spans="1:9" ht="14.4" thickTop="1" thickBot="1">
      <c r="A123" s="110" t="s">
        <v>165</v>
      </c>
      <c r="B123" s="376">
        <v>1.4173019926614694</v>
      </c>
      <c r="C123" s="376">
        <v>1.6462910496497563</v>
      </c>
      <c r="D123" s="376">
        <v>2.0175473662322321</v>
      </c>
      <c r="E123" s="376">
        <v>2.1013190504705621</v>
      </c>
      <c r="F123" s="376">
        <v>0.72817915991497073</v>
      </c>
    </row>
    <row r="124" spans="1:9" ht="13.8" thickBot="1">
      <c r="A124" s="110" t="s">
        <v>166</v>
      </c>
      <c r="B124" s="376">
        <v>1.3481669755013088</v>
      </c>
      <c r="C124" s="376">
        <v>1.5858142197738179</v>
      </c>
      <c r="D124" s="376">
        <v>2.0781286608820899</v>
      </c>
      <c r="E124" s="376">
        <v>2.0832705473364102</v>
      </c>
      <c r="F124" s="376">
        <v>0.65328739756874599</v>
      </c>
    </row>
    <row r="125" spans="1:9" ht="13.8" thickBot="1">
      <c r="A125" s="111" t="s">
        <v>167</v>
      </c>
      <c r="B125" s="376">
        <v>1.1989378958175312</v>
      </c>
      <c r="C125" s="376">
        <v>1.4371136176316337</v>
      </c>
      <c r="D125" s="376">
        <v>1.6179750860545534</v>
      </c>
      <c r="E125" s="376">
        <v>2.6240133637324279</v>
      </c>
      <c r="F125" s="376">
        <v>0.54649597459464572</v>
      </c>
    </row>
    <row r="126" spans="1:9" ht="13.8" thickBot="1">
      <c r="A126" s="111" t="s">
        <v>168</v>
      </c>
      <c r="B126" s="376">
        <v>1.3998043231344357</v>
      </c>
      <c r="C126" s="376">
        <v>1.6362092492063487</v>
      </c>
      <c r="D126" s="376">
        <v>2.2810244068590748</v>
      </c>
      <c r="E126" s="376">
        <v>1.9380915336245648</v>
      </c>
      <c r="F126" s="376">
        <v>0.69581336594287257</v>
      </c>
    </row>
    <row r="127" spans="1:9" ht="13.8" thickBot="1">
      <c r="A127" s="112" t="s">
        <v>72</v>
      </c>
      <c r="B127" s="331">
        <v>2.0049947426010366</v>
      </c>
      <c r="C127" s="331">
        <v>2.2594727552634262</v>
      </c>
      <c r="D127" s="331">
        <v>2.2209815494156078</v>
      </c>
      <c r="E127" s="331">
        <v>1.4562454477114051</v>
      </c>
      <c r="F127" s="331">
        <v>1.575867760843521</v>
      </c>
    </row>
    <row r="128" spans="1:9">
      <c r="A128" s="234" t="s">
        <v>169</v>
      </c>
    </row>
    <row r="129" spans="1:18">
      <c r="A129" s="1120"/>
      <c r="M129" s="125"/>
      <c r="N129" s="1153"/>
      <c r="O129" s="1153"/>
      <c r="P129" s="1153"/>
      <c r="Q129" s="1101"/>
      <c r="R129" s="1101"/>
    </row>
    <row r="130" spans="1:18">
      <c r="A130" s="1120"/>
      <c r="N130" s="1101"/>
      <c r="O130" s="1101"/>
      <c r="P130" s="1101"/>
      <c r="Q130" s="1101"/>
      <c r="R130" s="1101"/>
    </row>
    <row r="131" spans="1:18">
      <c r="A131" s="1120"/>
      <c r="N131" s="1101"/>
      <c r="O131" s="1101"/>
      <c r="P131" s="1101"/>
      <c r="Q131" s="1101"/>
      <c r="R131" s="1101"/>
    </row>
    <row r="132" spans="1:18">
      <c r="A132" s="1120"/>
      <c r="N132" s="1101"/>
      <c r="O132" s="1101"/>
      <c r="P132" s="1101"/>
      <c r="Q132" s="1101"/>
      <c r="R132" s="1101"/>
    </row>
    <row r="134" spans="1:18">
      <c r="A134" s="1099" t="s">
        <v>178</v>
      </c>
      <c r="B134" s="1099"/>
      <c r="C134" s="1099"/>
      <c r="D134" s="1099"/>
      <c r="E134" s="1099"/>
      <c r="F134" s="1099"/>
      <c r="N134" s="1101"/>
      <c r="O134" s="1101"/>
      <c r="P134" s="1101"/>
      <c r="Q134" s="1101"/>
      <c r="R134" s="1101"/>
    </row>
    <row r="135" spans="1:18" ht="27" thickBot="1">
      <c r="A135" s="1139"/>
      <c r="B135" s="1139" t="s">
        <v>152</v>
      </c>
      <c r="C135" s="1139" t="s">
        <v>153</v>
      </c>
      <c r="D135" s="1139" t="s">
        <v>154</v>
      </c>
      <c r="E135" s="1139" t="s">
        <v>155</v>
      </c>
      <c r="F135" s="1139" t="s">
        <v>156</v>
      </c>
      <c r="N135" s="1101"/>
      <c r="O135" s="1101"/>
      <c r="P135" s="1101"/>
      <c r="Q135" s="1153"/>
      <c r="R135" s="1153"/>
    </row>
    <row r="136" spans="1:18" ht="14.4" thickTop="1" thickBot="1">
      <c r="A136" s="110" t="s">
        <v>165</v>
      </c>
      <c r="B136" s="376">
        <v>1.4173019926614694</v>
      </c>
      <c r="C136" s="376">
        <v>1.6462910496497563</v>
      </c>
      <c r="D136" s="376">
        <v>2.0175473662322321</v>
      </c>
      <c r="E136" s="376">
        <v>2.1013190504705621</v>
      </c>
      <c r="F136" s="376">
        <v>0.72817915991497073</v>
      </c>
      <c r="N136" s="1101"/>
      <c r="O136" s="1101"/>
      <c r="P136" s="1101"/>
      <c r="Q136" s="1101"/>
      <c r="R136" s="1101"/>
    </row>
    <row r="137" spans="1:18" ht="13.8" thickBot="1">
      <c r="A137" s="110" t="s">
        <v>166</v>
      </c>
      <c r="B137" s="376">
        <v>1.3481669755013088</v>
      </c>
      <c r="C137" s="376">
        <v>1.5858142197738179</v>
      </c>
      <c r="D137" s="376">
        <v>2.0781286608820899</v>
      </c>
      <c r="E137" s="376">
        <v>2.0832705473364102</v>
      </c>
      <c r="F137" s="376">
        <v>0.65328739756874599</v>
      </c>
      <c r="N137" s="1101"/>
      <c r="O137" s="1101"/>
      <c r="P137" s="1101"/>
      <c r="Q137" s="1101"/>
      <c r="R137" s="1101"/>
    </row>
    <row r="138" spans="1:18" ht="13.8" thickBot="1">
      <c r="A138" s="111" t="s">
        <v>167</v>
      </c>
      <c r="B138" s="376">
        <v>1.1989378958175312</v>
      </c>
      <c r="C138" s="376">
        <v>1.4371136176316337</v>
      </c>
      <c r="D138" s="376">
        <v>1.6179750860545534</v>
      </c>
      <c r="E138" s="376">
        <v>2.6240133637324279</v>
      </c>
      <c r="F138" s="376">
        <v>0.54649597459464572</v>
      </c>
      <c r="N138" s="1101"/>
      <c r="O138" s="1101"/>
      <c r="P138" s="1101"/>
      <c r="Q138" s="1101"/>
      <c r="R138" s="1101"/>
    </row>
    <row r="139" spans="1:18" ht="13.8" thickBot="1">
      <c r="A139" s="111" t="s">
        <v>168</v>
      </c>
      <c r="B139" s="376">
        <v>1.3998043231344357</v>
      </c>
      <c r="C139" s="376">
        <v>1.6362092492063487</v>
      </c>
      <c r="D139" s="376">
        <v>2.2810244068590748</v>
      </c>
      <c r="E139" s="376">
        <v>1.9380915336245648</v>
      </c>
      <c r="F139" s="376">
        <v>0.69581336594287257</v>
      </c>
      <c r="N139" s="1101"/>
      <c r="O139" s="1101"/>
      <c r="P139" s="1101"/>
      <c r="Q139" s="1101"/>
      <c r="R139" s="1101"/>
    </row>
    <row r="140" spans="1:18" s="79" customFormat="1" ht="13.8" thickBot="1">
      <c r="A140" s="112" t="s">
        <v>72</v>
      </c>
      <c r="B140" s="331">
        <v>2.0049947426010366</v>
      </c>
      <c r="C140" s="331">
        <v>2.2594727552634262</v>
      </c>
      <c r="D140" s="331">
        <v>2.2209815494156078</v>
      </c>
      <c r="E140" s="331">
        <v>1.4562454477114051</v>
      </c>
      <c r="F140" s="331">
        <v>1.575867760843521</v>
      </c>
      <c r="G140" s="30"/>
      <c r="H140" s="30"/>
      <c r="I140" s="30"/>
      <c r="J140" s="30"/>
      <c r="K140" s="99"/>
      <c r="L140" s="125"/>
      <c r="M140" s="30"/>
      <c r="N140" s="1101"/>
      <c r="O140" s="1101"/>
      <c r="P140" s="1101"/>
      <c r="Q140" s="1101"/>
      <c r="R140" s="1101"/>
    </row>
    <row r="141" spans="1:18">
      <c r="A141" s="234" t="s">
        <v>169</v>
      </c>
      <c r="N141" s="1101"/>
      <c r="O141" s="1101"/>
      <c r="P141" s="1101"/>
      <c r="Q141" s="1101"/>
      <c r="R141" s="1101"/>
    </row>
    <row r="143" spans="1:18">
      <c r="A143" s="1101"/>
      <c r="B143" s="1101"/>
      <c r="C143" s="1101"/>
      <c r="D143" s="1101"/>
      <c r="E143" s="1101"/>
      <c r="F143" s="1101"/>
      <c r="G143" s="1101"/>
      <c r="H143" s="1101"/>
      <c r="I143" s="1101"/>
      <c r="J143" s="1101"/>
      <c r="N143" s="1101"/>
      <c r="O143" s="1101"/>
      <c r="P143" s="1101"/>
      <c r="Q143" s="1101"/>
      <c r="R143" s="1101"/>
    </row>
    <row r="144" spans="1:18" ht="40.200000000000003" thickBot="1">
      <c r="A144" s="1139" t="s">
        <v>60</v>
      </c>
      <c r="B144" s="1139" t="s">
        <v>78</v>
      </c>
      <c r="C144" s="1139" t="s">
        <v>180</v>
      </c>
      <c r="D144" s="1139" t="s">
        <v>181</v>
      </c>
      <c r="E144" s="1139" t="s">
        <v>182</v>
      </c>
      <c r="F144" s="1139" t="s">
        <v>183</v>
      </c>
      <c r="G144" s="1139" t="s">
        <v>184</v>
      </c>
      <c r="H144" s="1139" t="s">
        <v>185</v>
      </c>
      <c r="I144" s="1139" t="s">
        <v>186</v>
      </c>
      <c r="J144" s="1139" t="s">
        <v>187</v>
      </c>
      <c r="N144" s="1101"/>
      <c r="O144" s="1101"/>
      <c r="P144" s="1101"/>
      <c r="Q144" s="1101"/>
      <c r="R144" s="1101"/>
    </row>
    <row r="145" spans="1:18" ht="13.8" thickTop="1">
      <c r="A145" s="1132" t="s">
        <v>69</v>
      </c>
      <c r="B145" s="389" t="s">
        <v>188</v>
      </c>
      <c r="C145" s="390">
        <v>5886800.1001000004</v>
      </c>
      <c r="D145" s="390">
        <v>1694684.08</v>
      </c>
      <c r="E145" s="390" t="s">
        <v>189</v>
      </c>
      <c r="F145" s="390">
        <v>7581484.1801000005</v>
      </c>
      <c r="G145" s="390">
        <v>12438352.581692634</v>
      </c>
      <c r="H145" s="390">
        <v>6796108.5232172944</v>
      </c>
      <c r="I145" s="390">
        <v>19234461.104909927</v>
      </c>
      <c r="J145" s="390">
        <v>11652976.924809925</v>
      </c>
      <c r="N145" s="1101"/>
      <c r="O145" s="1101"/>
      <c r="P145" s="1101"/>
      <c r="Q145" s="1101"/>
      <c r="R145" s="1101"/>
    </row>
    <row r="146" spans="1:18">
      <c r="A146" s="1133"/>
      <c r="B146" s="389" t="s">
        <v>190</v>
      </c>
      <c r="C146" s="390">
        <v>307085</v>
      </c>
      <c r="D146" s="390">
        <v>1073633.45</v>
      </c>
      <c r="E146" s="390" t="s">
        <v>189</v>
      </c>
      <c r="F146" s="390">
        <v>1380718.45</v>
      </c>
      <c r="G146" s="390">
        <v>1283997.2075065924</v>
      </c>
      <c r="H146" s="390">
        <v>753189.63047235121</v>
      </c>
      <c r="I146" s="390">
        <v>2037186.8379789437</v>
      </c>
      <c r="J146" s="390">
        <v>656468.38797894376</v>
      </c>
      <c r="N146" s="1101"/>
      <c r="O146" s="1101"/>
      <c r="P146" s="1101"/>
      <c r="Q146" s="1101"/>
      <c r="R146" s="1101"/>
    </row>
    <row r="147" spans="1:18">
      <c r="A147" s="1133"/>
      <c r="B147" s="389" t="s">
        <v>12</v>
      </c>
      <c r="C147" s="390">
        <v>0</v>
      </c>
      <c r="D147" s="390">
        <v>232993.76</v>
      </c>
      <c r="E147" s="390" t="s">
        <v>189</v>
      </c>
      <c r="F147" s="390">
        <v>232993.76</v>
      </c>
      <c r="G147" s="390">
        <v>0</v>
      </c>
      <c r="H147" s="390">
        <v>0</v>
      </c>
      <c r="I147" s="390">
        <v>0</v>
      </c>
      <c r="J147" s="390">
        <v>-232993.76</v>
      </c>
      <c r="N147" s="1101"/>
      <c r="O147" s="1101"/>
      <c r="P147" s="1101"/>
      <c r="Q147" s="1101"/>
      <c r="R147" s="1101"/>
    </row>
    <row r="148" spans="1:18">
      <c r="A148" s="1133"/>
      <c r="B148" s="389" t="s">
        <v>11</v>
      </c>
      <c r="C148" s="390">
        <v>0</v>
      </c>
      <c r="D148" s="390">
        <v>246688.64000000001</v>
      </c>
      <c r="E148" s="390" t="s">
        <v>189</v>
      </c>
      <c r="F148" s="390">
        <v>246688.64000000001</v>
      </c>
      <c r="G148" s="390">
        <v>0</v>
      </c>
      <c r="H148" s="390">
        <v>0</v>
      </c>
      <c r="I148" s="390">
        <v>0</v>
      </c>
      <c r="J148" s="390">
        <v>-246688.64000000001</v>
      </c>
      <c r="N148" s="1101"/>
      <c r="O148" s="1101"/>
      <c r="P148" s="1101"/>
      <c r="Q148" s="1101"/>
      <c r="R148" s="1101"/>
    </row>
    <row r="149" spans="1:18">
      <c r="A149" s="1134"/>
      <c r="B149" s="389" t="s">
        <v>57</v>
      </c>
      <c r="C149" s="390">
        <v>273146.5</v>
      </c>
      <c r="D149" s="390">
        <v>310960.61</v>
      </c>
      <c r="E149" s="390" t="s">
        <v>189</v>
      </c>
      <c r="F149" s="390">
        <v>584107.11</v>
      </c>
      <c r="G149" s="390">
        <v>328098.99392787321</v>
      </c>
      <c r="H149" s="390">
        <v>175618.57578785985</v>
      </c>
      <c r="I149" s="390">
        <v>503717.56971573306</v>
      </c>
      <c r="J149" s="390">
        <v>-80389.540284266928</v>
      </c>
      <c r="N149" s="1101"/>
      <c r="O149" s="1101"/>
      <c r="P149" s="1101"/>
      <c r="Q149" s="1101"/>
      <c r="R149" s="1101"/>
    </row>
    <row r="150" spans="1:18">
      <c r="A150" s="1135" t="s">
        <v>70</v>
      </c>
      <c r="B150" s="389" t="s">
        <v>21</v>
      </c>
      <c r="C150" s="390">
        <v>613309.07000000007</v>
      </c>
      <c r="D150" s="390">
        <v>1193452.45</v>
      </c>
      <c r="E150" s="390" t="s">
        <v>189</v>
      </c>
      <c r="F150" s="390">
        <v>1806761.52</v>
      </c>
      <c r="G150" s="390">
        <v>931120.14062335854</v>
      </c>
      <c r="H150" s="390">
        <v>1597797.554098964</v>
      </c>
      <c r="I150" s="390">
        <v>2528917.6947223227</v>
      </c>
      <c r="J150" s="390">
        <v>722156.17472232273</v>
      </c>
      <c r="M150" s="125"/>
      <c r="N150" s="1153"/>
      <c r="O150" s="1153"/>
      <c r="P150" s="1153"/>
      <c r="Q150" s="1101"/>
      <c r="R150" s="1101"/>
    </row>
    <row r="151" spans="1:18">
      <c r="A151" s="1133"/>
      <c r="B151" s="389" t="s">
        <v>22</v>
      </c>
      <c r="C151" s="390">
        <v>0</v>
      </c>
      <c r="D151" s="390">
        <v>533024.55000000005</v>
      </c>
      <c r="E151" s="390" t="s">
        <v>189</v>
      </c>
      <c r="F151" s="390">
        <v>533024.55000000005</v>
      </c>
      <c r="G151" s="390">
        <v>324185.39195883658</v>
      </c>
      <c r="H151" s="390">
        <v>129905.05061758378</v>
      </c>
      <c r="I151" s="390">
        <v>454090.44257642038</v>
      </c>
      <c r="J151" s="390">
        <v>-78934.10742357967</v>
      </c>
      <c r="N151" s="30"/>
      <c r="O151" s="30"/>
      <c r="P151" s="30"/>
      <c r="Q151" s="1101"/>
      <c r="R151" s="1101"/>
    </row>
    <row r="152" spans="1:18">
      <c r="A152" s="1134"/>
      <c r="B152" s="389" t="s">
        <v>160</v>
      </c>
      <c r="C152" s="391">
        <v>892128.12999999989</v>
      </c>
      <c r="D152" s="391">
        <v>977344.93</v>
      </c>
      <c r="E152" s="390" t="s">
        <v>189</v>
      </c>
      <c r="F152" s="390">
        <v>1869473.06</v>
      </c>
      <c r="G152" s="390">
        <v>2728651.3429813543</v>
      </c>
      <c r="H152" s="390">
        <v>1098816.9228075685</v>
      </c>
      <c r="I152" s="390">
        <v>3827468.265788923</v>
      </c>
      <c r="J152" s="390">
        <v>1957995.205788923</v>
      </c>
      <c r="N152" s="30"/>
      <c r="O152" s="30"/>
      <c r="P152" s="30"/>
      <c r="Q152" s="1101"/>
      <c r="R152" s="1101"/>
    </row>
    <row r="153" spans="1:18">
      <c r="A153" s="1135" t="s">
        <v>71</v>
      </c>
      <c r="B153" s="389" t="s">
        <v>20</v>
      </c>
      <c r="C153" s="390">
        <v>0</v>
      </c>
      <c r="D153" s="390">
        <v>151085.39000000001</v>
      </c>
      <c r="E153" s="390" t="s">
        <v>189</v>
      </c>
      <c r="F153" s="390">
        <v>151085.39000000001</v>
      </c>
      <c r="G153" s="390">
        <v>42531.671846405225</v>
      </c>
      <c r="H153" s="390">
        <v>46848.24280027498</v>
      </c>
      <c r="I153" s="390">
        <v>89379.914646680205</v>
      </c>
      <c r="J153" s="390">
        <v>-61705.475353319809</v>
      </c>
      <c r="N153" s="1101"/>
      <c r="O153" s="1101"/>
      <c r="P153" s="1101"/>
      <c r="Q153" s="1101"/>
      <c r="R153" s="1101"/>
    </row>
    <row r="154" spans="1:18">
      <c r="A154" s="1133"/>
      <c r="B154" s="389" t="s">
        <v>19</v>
      </c>
      <c r="C154" s="390">
        <v>0</v>
      </c>
      <c r="D154" s="390">
        <v>477263.4</v>
      </c>
      <c r="E154" s="390" t="s">
        <v>189</v>
      </c>
      <c r="F154" s="390">
        <v>477263.4</v>
      </c>
      <c r="G154" s="390">
        <v>500761.5821549063</v>
      </c>
      <c r="H154" s="390">
        <v>484476.31734585454</v>
      </c>
      <c r="I154" s="390">
        <v>985237.89950076083</v>
      </c>
      <c r="J154" s="390">
        <v>507974.49950076081</v>
      </c>
      <c r="N154" s="1101"/>
      <c r="O154" s="1101"/>
      <c r="P154" s="1101"/>
      <c r="Q154" s="1101"/>
      <c r="R154" s="1101"/>
    </row>
    <row r="155" spans="1:18">
      <c r="A155" s="1133"/>
      <c r="B155" s="389" t="s">
        <v>25</v>
      </c>
      <c r="C155" s="390">
        <v>0</v>
      </c>
      <c r="D155" s="390">
        <v>169076.46</v>
      </c>
      <c r="E155" s="390" t="s">
        <v>189</v>
      </c>
      <c r="F155" s="390">
        <v>169076.46</v>
      </c>
      <c r="G155" s="390">
        <v>0</v>
      </c>
      <c r="H155" s="390">
        <v>0</v>
      </c>
      <c r="I155" s="390">
        <v>0</v>
      </c>
      <c r="J155" s="390">
        <v>-169076.46</v>
      </c>
      <c r="N155" s="30"/>
      <c r="O155" s="30"/>
      <c r="P155" s="30"/>
      <c r="Q155" s="1101"/>
      <c r="R155" s="1101"/>
    </row>
    <row r="156" spans="1:18">
      <c r="A156" s="1134"/>
      <c r="B156" s="389" t="s">
        <v>16</v>
      </c>
      <c r="C156" s="390">
        <v>0</v>
      </c>
      <c r="D156" s="390">
        <v>24462.699999999997</v>
      </c>
      <c r="E156" s="390" t="s">
        <v>189</v>
      </c>
      <c r="F156" s="390">
        <v>24462.699999999997</v>
      </c>
      <c r="G156" s="390">
        <v>0</v>
      </c>
      <c r="H156" s="390">
        <v>0</v>
      </c>
      <c r="I156" s="390">
        <v>0</v>
      </c>
      <c r="J156" s="390">
        <v>-24462.699999999997</v>
      </c>
      <c r="N156" s="30"/>
      <c r="O156" s="30"/>
      <c r="P156" s="30"/>
      <c r="Q156" s="1153"/>
      <c r="R156" s="1153"/>
    </row>
    <row r="157" spans="1:18">
      <c r="A157" s="1136" t="s">
        <v>72</v>
      </c>
      <c r="B157" s="389" t="s">
        <v>14</v>
      </c>
      <c r="C157" s="390">
        <v>13327.18377486948</v>
      </c>
      <c r="D157" s="390">
        <v>22140.82</v>
      </c>
      <c r="E157" s="390" t="s">
        <v>189</v>
      </c>
      <c r="F157" s="390">
        <v>35468.003774869481</v>
      </c>
      <c r="G157" s="390">
        <v>10557.187502362916</v>
      </c>
      <c r="H157" s="390">
        <v>89736.375996079019</v>
      </c>
      <c r="I157" s="390">
        <v>100293.56349844193</v>
      </c>
      <c r="J157" s="390">
        <v>64825.559723572449</v>
      </c>
      <c r="N157" s="30"/>
      <c r="O157" s="30"/>
      <c r="P157" s="30"/>
      <c r="Q157" s="30"/>
      <c r="R157" s="30"/>
    </row>
    <row r="158" spans="1:18">
      <c r="A158" s="1137"/>
      <c r="B158" s="389" t="s">
        <v>24</v>
      </c>
      <c r="C158" s="390">
        <v>881543.86204770627</v>
      </c>
      <c r="D158" s="390">
        <v>2061907.81</v>
      </c>
      <c r="E158" s="390" t="s">
        <v>189</v>
      </c>
      <c r="F158" s="390">
        <v>2943451.6720477063</v>
      </c>
      <c r="G158" s="390">
        <v>743135.47954004863</v>
      </c>
      <c r="H158" s="390">
        <v>5333287.3017371129</v>
      </c>
      <c r="I158" s="390">
        <v>6076422.7812771611</v>
      </c>
      <c r="J158" s="390">
        <v>3132971.1092294548</v>
      </c>
      <c r="N158" s="30"/>
      <c r="O158" s="30"/>
      <c r="P158" s="30"/>
      <c r="Q158" s="30"/>
      <c r="R158" s="30"/>
    </row>
    <row r="159" spans="1:18">
      <c r="A159" s="1138"/>
      <c r="B159" s="389" t="s">
        <v>15</v>
      </c>
      <c r="C159" s="390">
        <v>429000</v>
      </c>
      <c r="D159" s="390">
        <v>121633.89</v>
      </c>
      <c r="E159" s="390" t="s">
        <v>189</v>
      </c>
      <c r="F159" s="390">
        <v>550633.89</v>
      </c>
      <c r="G159" s="390">
        <v>0</v>
      </c>
      <c r="H159" s="390">
        <v>1662357.0025904027</v>
      </c>
      <c r="I159" s="390">
        <v>1662357.0025904027</v>
      </c>
      <c r="J159" s="390">
        <v>1111723.1125904028</v>
      </c>
      <c r="N159" s="30"/>
      <c r="O159" s="30"/>
      <c r="P159" s="30"/>
      <c r="Q159" s="1101"/>
      <c r="R159" s="1101"/>
    </row>
    <row r="160" spans="1:18">
      <c r="A160" s="392" t="s">
        <v>165</v>
      </c>
      <c r="B160" s="405" t="s">
        <v>191</v>
      </c>
      <c r="C160" s="393">
        <v>9296339.8459225763</v>
      </c>
      <c r="D160" s="393">
        <v>9292025.7799999993</v>
      </c>
      <c r="E160" s="393" t="s">
        <v>189</v>
      </c>
      <c r="F160" s="393">
        <v>18588365.625922576</v>
      </c>
      <c r="G160" s="406">
        <v>19331391.579734374</v>
      </c>
      <c r="H160" s="406">
        <v>18168141.497471344</v>
      </c>
      <c r="I160" s="406">
        <v>37499533.077205718</v>
      </c>
      <c r="J160" s="406">
        <v>18911167.451283142</v>
      </c>
      <c r="N160" s="30"/>
      <c r="O160" s="30"/>
      <c r="P160" s="30"/>
      <c r="Q160" s="1101"/>
      <c r="R160" s="1101"/>
    </row>
    <row r="161" spans="1:18" s="79" customFormat="1" ht="13.8" thickBot="1">
      <c r="A161" s="612" t="s">
        <v>222</v>
      </c>
      <c r="B161" s="203"/>
      <c r="C161" s="388"/>
      <c r="D161" s="388"/>
      <c r="E161" s="388"/>
      <c r="F161" s="388"/>
      <c r="G161" s="388"/>
      <c r="H161" s="388"/>
      <c r="I161" s="388"/>
      <c r="J161" s="388"/>
      <c r="K161" s="99"/>
      <c r="L161" s="125"/>
      <c r="M161" s="30"/>
      <c r="N161" s="1101"/>
      <c r="O161" s="1101"/>
      <c r="P161" s="1101"/>
      <c r="Q161" s="30"/>
      <c r="R161" s="30"/>
    </row>
    <row r="162" spans="1:18" s="30" customFormat="1">
      <c r="A162" s="1" t="s">
        <v>193</v>
      </c>
      <c r="B162" s="2"/>
      <c r="K162" s="86"/>
    </row>
    <row r="163" spans="1:18" s="30" customFormat="1">
      <c r="A163" s="1101"/>
      <c r="B163" s="2"/>
      <c r="K163" s="86"/>
      <c r="N163" s="1101"/>
      <c r="O163" s="1101"/>
      <c r="P163" s="1101"/>
    </row>
    <row r="164" spans="1:18">
      <c r="A164" s="1101"/>
      <c r="N164" s="1101"/>
      <c r="O164" s="1101"/>
      <c r="P164" s="1101"/>
      <c r="Q164" s="30"/>
      <c r="R164" s="30"/>
    </row>
    <row r="165" spans="1:18">
      <c r="A165" s="1101"/>
      <c r="N165" s="30"/>
      <c r="O165" s="30"/>
      <c r="P165" s="30"/>
      <c r="Q165" s="30"/>
      <c r="R165" s="30"/>
    </row>
    <row r="166" spans="1:18" s="30" customFormat="1">
      <c r="A166" s="1101"/>
      <c r="B166" s="2"/>
      <c r="K166" s="86"/>
    </row>
    <row r="167" spans="1:18" s="30" customFormat="1">
      <c r="A167" s="1101"/>
      <c r="B167" s="2"/>
      <c r="K167" s="86"/>
      <c r="Q167" s="1101"/>
      <c r="R167" s="1101"/>
    </row>
    <row r="168" spans="1:18" s="30" customFormat="1">
      <c r="A168" s="1101"/>
      <c r="B168" s="2"/>
      <c r="K168" s="86"/>
    </row>
    <row r="169" spans="1:18" s="30" customFormat="1">
      <c r="A169" s="1101"/>
      <c r="B169" s="2"/>
      <c r="C169" s="404"/>
      <c r="D169" s="404"/>
      <c r="F169" s="404"/>
      <c r="G169" s="404"/>
      <c r="H169" s="404"/>
      <c r="I169" s="404"/>
      <c r="J169" s="404"/>
      <c r="K169" s="86"/>
      <c r="Q169" s="1101"/>
      <c r="R169" s="1101"/>
    </row>
    <row r="170" spans="1:18" s="30" customFormat="1">
      <c r="A170" s="1101"/>
      <c r="B170" s="2"/>
      <c r="K170" s="86"/>
      <c r="Q170" s="1101"/>
      <c r="R170" s="1101"/>
    </row>
    <row r="171" spans="1:18" s="30" customFormat="1">
      <c r="A171" s="1101"/>
      <c r="B171" s="2"/>
      <c r="K171" s="86"/>
      <c r="N171" s="1101"/>
      <c r="O171" s="1101"/>
      <c r="P171" s="1101"/>
    </row>
    <row r="172" spans="1:18">
      <c r="A172" s="1101"/>
      <c r="N172" s="30"/>
      <c r="O172" s="30"/>
      <c r="P172" s="30"/>
      <c r="Q172" s="30"/>
      <c r="R172" s="30"/>
    </row>
    <row r="173" spans="1:18" s="30" customFormat="1">
      <c r="A173" s="1101"/>
      <c r="B173" s="2"/>
      <c r="K173" s="86"/>
      <c r="N173" s="1101"/>
      <c r="O173" s="1101"/>
      <c r="P173" s="1101"/>
    </row>
    <row r="174" spans="1:18">
      <c r="A174" s="1101"/>
      <c r="N174" s="1101"/>
      <c r="O174" s="1101"/>
      <c r="P174" s="1101"/>
      <c r="Q174" s="30"/>
      <c r="R174" s="30"/>
    </row>
    <row r="175" spans="1:18">
      <c r="A175" s="1101"/>
      <c r="N175" s="1101"/>
      <c r="O175" s="1101"/>
      <c r="P175" s="1101"/>
      <c r="Q175" s="30"/>
      <c r="R175" s="30"/>
    </row>
    <row r="176" spans="1:18" s="30" customFormat="1">
      <c r="A176" s="1101"/>
      <c r="B176" s="2"/>
      <c r="K176" s="86"/>
      <c r="N176" s="1101"/>
      <c r="O176" s="1101"/>
      <c r="P176" s="1101"/>
    </row>
    <row r="177" spans="1:18" s="30" customFormat="1">
      <c r="A177" s="1101"/>
      <c r="B177" s="2"/>
      <c r="K177" s="86"/>
      <c r="N177" s="1101"/>
      <c r="O177" s="1101"/>
      <c r="P177" s="1101"/>
      <c r="Q177" s="1101"/>
      <c r="R177" s="1101"/>
    </row>
    <row r="178" spans="1:18" s="30" customFormat="1">
      <c r="A178" s="1101"/>
      <c r="B178" s="2"/>
      <c r="K178" s="86"/>
      <c r="N178" s="1101"/>
      <c r="O178" s="1101"/>
      <c r="P178" s="1101"/>
    </row>
    <row r="179" spans="1:18" s="30" customFormat="1">
      <c r="A179" s="1101"/>
      <c r="B179" s="2"/>
      <c r="K179" s="86"/>
      <c r="N179" s="1101"/>
      <c r="O179" s="1101"/>
      <c r="P179" s="1101"/>
      <c r="Q179" s="1101"/>
      <c r="R179" s="1101"/>
    </row>
    <row r="180" spans="1:18" s="30" customFormat="1">
      <c r="A180" s="1101"/>
      <c r="B180" s="2"/>
      <c r="K180" s="86"/>
      <c r="N180" s="1101"/>
      <c r="O180" s="1101"/>
      <c r="P180" s="1101"/>
      <c r="Q180" s="1101"/>
      <c r="R180" s="1101"/>
    </row>
    <row r="181" spans="1:18" s="30" customFormat="1">
      <c r="A181" s="1101"/>
      <c r="B181" s="2"/>
      <c r="K181" s="86"/>
      <c r="N181" s="1101"/>
      <c r="O181" s="1101"/>
      <c r="P181" s="1101"/>
      <c r="Q181" s="1101"/>
      <c r="R181" s="1101"/>
    </row>
    <row r="183" spans="1:18" s="30" customFormat="1">
      <c r="A183" s="1101"/>
      <c r="B183" s="2"/>
      <c r="K183" s="86"/>
      <c r="N183" s="1101"/>
      <c r="O183" s="1101"/>
      <c r="P183" s="1101"/>
      <c r="Q183" s="1101"/>
      <c r="R183" s="1101"/>
    </row>
  </sheetData>
  <mergeCells count="14">
    <mergeCell ref="A1:T1"/>
    <mergeCell ref="B67:E69"/>
    <mergeCell ref="B58:E58"/>
    <mergeCell ref="B63:E63"/>
    <mergeCell ref="B64:E64"/>
    <mergeCell ref="B65:E65"/>
    <mergeCell ref="B66:E66"/>
    <mergeCell ref="A4:I4"/>
    <mergeCell ref="C43:H44"/>
    <mergeCell ref="B57:D57"/>
    <mergeCell ref="C25:H25"/>
    <mergeCell ref="C21:H22"/>
    <mergeCell ref="A5:H5"/>
    <mergeCell ref="A6:H6"/>
  </mergeCells>
  <pageMargins left="0.7" right="0.7" top="0.75" bottom="0.75" header="0.3" footer="0.3"/>
  <pageSetup scale="19" orientation="landscape" verticalDpi="200" r:id="rId1"/>
  <headerFooter alignWithMargins="0"/>
  <rowBreaks count="1" manualBreakCount="1">
    <brk id="47"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04"/>
  <sheetViews>
    <sheetView zoomScaleNormal="100" zoomScaleSheetLayoutView="100" workbookViewId="0">
      <selection sqref="A1:T1"/>
    </sheetView>
  </sheetViews>
  <sheetFormatPr defaultRowHeight="13.2"/>
  <cols>
    <col min="1" max="1" width="37.44140625" customWidth="1"/>
    <col min="2" max="2" width="28" style="2" customWidth="1"/>
    <col min="3" max="3" width="15.6640625" style="30" customWidth="1"/>
    <col min="4" max="4" width="17.33203125" style="30" customWidth="1"/>
    <col min="5" max="5" width="21.33203125" style="30" customWidth="1"/>
    <col min="6" max="6" width="17.6640625" style="30" customWidth="1"/>
    <col min="7" max="7" width="17.44140625" style="30" customWidth="1"/>
    <col min="8" max="12" width="15.33203125" style="30" customWidth="1"/>
    <col min="13" max="13" width="0.5546875" style="86" customWidth="1"/>
    <col min="14" max="14" width="11.6640625" style="30" customWidth="1"/>
    <col min="15" max="15" width="12.6640625" style="30" customWidth="1"/>
    <col min="16" max="19" width="12.6640625" customWidth="1"/>
    <col min="20" max="21" width="9.33203125" customWidth="1"/>
    <col min="31" max="31" width="8.6640625" customWidth="1"/>
  </cols>
  <sheetData>
    <row r="1" spans="1:31" ht="13.2"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953"/>
      <c r="V1" s="494"/>
      <c r="W1" s="494"/>
      <c r="X1" s="494"/>
      <c r="Y1" s="494"/>
      <c r="Z1" s="494"/>
      <c r="AA1" s="494"/>
      <c r="AB1" s="494"/>
      <c r="AC1" s="494"/>
      <c r="AD1" s="494"/>
      <c r="AE1" s="494"/>
    </row>
    <row r="2" spans="1:31" ht="35.25" customHeight="1">
      <c r="A2" s="1257"/>
      <c r="B2" s="1257"/>
      <c r="C2" s="1257"/>
      <c r="D2" s="1257"/>
      <c r="E2" s="1257"/>
      <c r="F2" s="1257"/>
      <c r="G2" s="1257"/>
      <c r="H2" s="1257"/>
      <c r="I2" s="1257"/>
      <c r="J2" s="1257"/>
      <c r="K2" s="1257"/>
      <c r="L2" s="1257"/>
      <c r="M2" s="1257"/>
      <c r="N2" s="1257"/>
      <c r="O2" s="1257"/>
      <c r="P2" s="1257"/>
      <c r="Q2" s="1257"/>
      <c r="R2" s="1257"/>
      <c r="S2" s="1257"/>
      <c r="T2" s="1257"/>
      <c r="U2" s="1257"/>
      <c r="V2" s="1101"/>
      <c r="W2" s="1101"/>
      <c r="X2" s="1101"/>
      <c r="Y2" s="1101"/>
      <c r="Z2" s="1101"/>
      <c r="AA2" s="1101"/>
      <c r="AB2" s="1101"/>
      <c r="AC2" s="1101"/>
      <c r="AD2" s="1101"/>
      <c r="AE2" s="1101"/>
    </row>
    <row r="3" spans="1:31">
      <c r="A3" s="1102"/>
      <c r="B3" s="1102"/>
      <c r="C3" s="1102"/>
      <c r="D3" s="1102"/>
      <c r="E3" s="1102"/>
      <c r="F3" s="1102"/>
      <c r="G3" s="1102"/>
      <c r="H3" s="1102"/>
      <c r="I3" s="1102"/>
      <c r="J3" s="1102"/>
      <c r="K3" s="1102"/>
      <c r="L3" s="1102"/>
      <c r="M3" s="1102"/>
      <c r="N3" s="1102"/>
      <c r="O3" s="1102"/>
      <c r="P3" s="1102"/>
      <c r="Q3" s="1102"/>
      <c r="R3" s="1102"/>
      <c r="S3" s="1102"/>
      <c r="T3" s="1102"/>
      <c r="U3" s="1102"/>
      <c r="V3" s="1101"/>
      <c r="W3" s="1101"/>
      <c r="X3" s="1101"/>
      <c r="Y3" s="1101"/>
      <c r="Z3" s="1101"/>
      <c r="AA3" s="1101"/>
      <c r="AB3" s="1101"/>
      <c r="AC3" s="1101"/>
      <c r="AD3" s="1101"/>
      <c r="AE3" s="1101"/>
    </row>
    <row r="4" spans="1:31" ht="30" customHeight="1">
      <c r="A4" s="1260" t="s">
        <v>245</v>
      </c>
      <c r="B4" s="1260"/>
      <c r="C4" s="1260"/>
      <c r="D4" s="1260"/>
      <c r="E4" s="1260"/>
      <c r="F4" s="1260"/>
      <c r="G4" s="1260"/>
      <c r="H4" s="1099"/>
      <c r="I4" s="1099"/>
      <c r="J4" s="1099"/>
      <c r="K4" s="1099"/>
      <c r="L4" s="1099"/>
      <c r="M4" s="84"/>
      <c r="N4" s="1099"/>
      <c r="O4" s="1260" t="s">
        <v>246</v>
      </c>
      <c r="P4" s="1260"/>
      <c r="Q4" s="1260"/>
      <c r="R4" s="1260"/>
      <c r="S4" s="1260"/>
      <c r="T4" s="1260"/>
      <c r="U4" s="1260"/>
      <c r="V4" s="1101"/>
      <c r="W4" s="1101"/>
      <c r="X4" s="1101"/>
      <c r="Y4" s="1101"/>
      <c r="Z4" s="1101"/>
      <c r="AA4" s="1101"/>
      <c r="AB4" s="1101"/>
      <c r="AC4" s="1101"/>
      <c r="AD4" s="1101"/>
      <c r="AE4" s="1101"/>
    </row>
    <row r="5" spans="1:31" ht="15.6">
      <c r="A5" s="1263" t="s">
        <v>247</v>
      </c>
      <c r="B5" s="1263"/>
      <c r="C5" s="1263"/>
      <c r="D5" s="1263"/>
      <c r="E5" s="1263"/>
      <c r="F5" s="1263"/>
      <c r="G5" s="1263"/>
      <c r="H5" s="1099"/>
      <c r="I5" s="1099"/>
      <c r="J5" s="1099"/>
      <c r="K5" s="1099"/>
      <c r="L5" s="1099"/>
      <c r="M5" s="84"/>
      <c r="N5" s="1099"/>
      <c r="O5" s="1255"/>
      <c r="P5" s="1255"/>
      <c r="Q5" s="1255"/>
      <c r="R5" s="1255"/>
      <c r="S5" s="1255"/>
      <c r="T5" s="1255"/>
      <c r="U5" s="1255"/>
      <c r="V5" s="1101"/>
      <c r="W5" s="1101"/>
      <c r="X5" s="1101"/>
      <c r="Y5" s="1101"/>
      <c r="Z5" s="1101"/>
      <c r="AA5" s="1101"/>
      <c r="AB5" s="1101"/>
      <c r="AC5" s="1101"/>
      <c r="AD5" s="1101"/>
      <c r="AE5" s="1101"/>
    </row>
    <row r="6" spans="1:31" ht="13.5" customHeight="1">
      <c r="A6" s="1263"/>
      <c r="B6" s="1263"/>
      <c r="C6" s="1263"/>
      <c r="D6" s="1263"/>
      <c r="E6" s="1263"/>
      <c r="F6" s="1263"/>
      <c r="G6" s="1263"/>
      <c r="H6" s="1099"/>
      <c r="I6" s="1099"/>
      <c r="J6" s="1099"/>
      <c r="K6" s="1099"/>
      <c r="L6" s="1099"/>
      <c r="M6" s="84"/>
      <c r="N6" s="1099"/>
      <c r="O6" s="1255" t="s">
        <v>248</v>
      </c>
      <c r="P6" s="1255"/>
      <c r="Q6" s="1255"/>
      <c r="R6" s="1255"/>
      <c r="S6" s="1255"/>
      <c r="T6" s="1255"/>
      <c r="U6" s="1255"/>
      <c r="V6" s="1101"/>
      <c r="W6" s="1101"/>
      <c r="X6" s="1101"/>
      <c r="Y6" s="1101"/>
      <c r="Z6" s="1101"/>
      <c r="AA6" s="1101"/>
      <c r="AB6" s="1101"/>
      <c r="AC6" s="1101"/>
      <c r="AD6" s="1101"/>
      <c r="AE6" s="1101"/>
    </row>
    <row r="7" spans="1:31" ht="13.5" customHeight="1">
      <c r="A7" s="1302" t="s">
        <v>98</v>
      </c>
      <c r="B7" s="1302"/>
      <c r="C7" s="1302"/>
      <c r="D7" s="1302"/>
      <c r="E7" s="1302"/>
      <c r="F7" s="1302"/>
      <c r="G7" s="1302"/>
      <c r="H7" s="1099"/>
      <c r="I7" s="1099"/>
      <c r="J7" s="1099"/>
      <c r="K7" s="1099"/>
      <c r="L7" s="1099"/>
      <c r="M7" s="84"/>
      <c r="N7" s="1099"/>
      <c r="O7" s="1255"/>
      <c r="P7" s="1255"/>
      <c r="Q7" s="1255"/>
      <c r="R7" s="1255"/>
      <c r="S7" s="1255"/>
      <c r="T7" s="1255"/>
      <c r="U7" s="1255"/>
      <c r="V7" s="1101"/>
      <c r="W7" s="1101"/>
      <c r="X7" s="1101"/>
      <c r="Y7" s="1101"/>
      <c r="Z7" s="1101"/>
      <c r="AA7" s="1101"/>
      <c r="AB7" s="1101"/>
      <c r="AC7" s="1101"/>
      <c r="AD7" s="1101"/>
      <c r="AE7" s="1101"/>
    </row>
    <row r="8" spans="1:31" ht="13.5" customHeight="1">
      <c r="A8" s="1263"/>
      <c r="B8" s="1263"/>
      <c r="C8" s="1263"/>
      <c r="D8" s="1263"/>
      <c r="E8" s="1263"/>
      <c r="F8" s="1263"/>
      <c r="G8" s="1263"/>
      <c r="H8" s="1099"/>
      <c r="I8" s="1099"/>
      <c r="J8" s="1099"/>
      <c r="K8" s="1099"/>
      <c r="L8" s="1099"/>
      <c r="M8" s="84"/>
      <c r="N8" s="1099"/>
      <c r="P8" s="1101"/>
      <c r="Q8" s="1101"/>
      <c r="R8" s="1101"/>
      <c r="S8" s="1101"/>
      <c r="T8" s="1101"/>
      <c r="U8" s="1101"/>
      <c r="V8" s="1101"/>
      <c r="W8" s="1099"/>
      <c r="X8" s="1099"/>
      <c r="Y8" s="1099"/>
      <c r="Z8" s="1099"/>
      <c r="AA8" s="1099"/>
      <c r="AB8" s="1099"/>
      <c r="AC8" s="1099"/>
      <c r="AD8" s="1099"/>
      <c r="AE8" s="1099"/>
    </row>
    <row r="9" spans="1:31" ht="13.5" customHeight="1">
      <c r="A9" s="1219" t="s">
        <v>249</v>
      </c>
      <c r="B9" s="1219"/>
      <c r="C9" s="1219"/>
      <c r="D9" s="1219"/>
      <c r="E9" s="1219"/>
      <c r="F9" s="1219"/>
      <c r="G9" s="1219"/>
      <c r="H9" s="1099"/>
      <c r="I9" s="1099"/>
      <c r="J9" s="1099"/>
      <c r="K9" s="1099"/>
      <c r="L9" s="1099"/>
      <c r="M9" s="84"/>
      <c r="N9" s="1099"/>
      <c r="O9" s="1099"/>
      <c r="P9" s="1099"/>
      <c r="Q9" s="1099"/>
      <c r="R9" s="1099"/>
      <c r="S9" s="1099"/>
      <c r="T9" s="1099"/>
      <c r="U9" s="1101"/>
      <c r="V9" s="1101"/>
      <c r="W9" s="1101"/>
      <c r="X9" s="1101"/>
      <c r="Y9" s="1101"/>
      <c r="Z9" s="1101"/>
      <c r="AA9" s="1101"/>
      <c r="AB9" s="1101"/>
      <c r="AC9" s="1101"/>
      <c r="AD9" s="1101"/>
      <c r="AE9" s="1101"/>
    </row>
    <row r="10" spans="1:31" ht="13.8" thickBot="1">
      <c r="A10" s="136"/>
      <c r="B10" s="1305" t="s">
        <v>61</v>
      </c>
      <c r="C10" s="1306"/>
      <c r="D10" s="1307"/>
      <c r="E10" s="1303" t="s">
        <v>62</v>
      </c>
      <c r="F10" s="1304"/>
      <c r="G10" s="1304"/>
      <c r="H10" s="1101"/>
      <c r="I10" s="1099"/>
      <c r="J10" s="1099"/>
      <c r="K10" s="1099"/>
      <c r="L10" s="1099"/>
      <c r="M10" s="282"/>
      <c r="N10" s="39"/>
      <c r="O10" s="1101"/>
      <c r="P10" s="1101"/>
      <c r="Q10" s="1101"/>
      <c r="R10" s="1101"/>
      <c r="S10" s="1101"/>
      <c r="T10" s="1101"/>
      <c r="U10" s="1101"/>
      <c r="V10" s="1101"/>
      <c r="W10" s="1101"/>
      <c r="X10" s="1101"/>
      <c r="Y10" s="1101"/>
      <c r="Z10" s="1101"/>
      <c r="AA10" s="1101"/>
      <c r="AB10" s="1101"/>
      <c r="AC10" s="1101"/>
      <c r="AD10" s="1101"/>
      <c r="AE10" s="1101"/>
    </row>
    <row r="11" spans="1:31" ht="29.25" customHeight="1" thickBot="1">
      <c r="A11" s="135"/>
      <c r="B11" s="309" t="s">
        <v>250</v>
      </c>
      <c r="C11" s="341" t="s">
        <v>251</v>
      </c>
      <c r="D11" s="342" t="s">
        <v>252</v>
      </c>
      <c r="E11" s="309" t="s">
        <v>253</v>
      </c>
      <c r="F11" s="309" t="s">
        <v>251</v>
      </c>
      <c r="G11" s="309" t="s">
        <v>67</v>
      </c>
      <c r="H11" s="1101"/>
      <c r="I11" s="1099"/>
      <c r="J11" s="1099"/>
      <c r="K11" s="1099"/>
      <c r="L11" s="1099"/>
      <c r="M11" s="283"/>
      <c r="N11" s="28"/>
      <c r="O11" s="45"/>
      <c r="P11" s="1101"/>
      <c r="Q11" s="1101"/>
      <c r="R11" s="1101"/>
      <c r="S11" s="1101"/>
      <c r="T11" s="1101"/>
      <c r="U11" s="1101"/>
      <c r="V11" s="1101"/>
      <c r="W11" s="1101"/>
      <c r="X11" s="1101"/>
      <c r="Y11" s="1101"/>
      <c r="Z11" s="1101"/>
      <c r="AA11" s="1101"/>
      <c r="AB11" s="1101"/>
      <c r="AC11" s="1101"/>
      <c r="AD11" s="1101"/>
      <c r="AE11" s="1101"/>
    </row>
    <row r="12" spans="1:31" ht="13.35" customHeight="1">
      <c r="A12" s="133" t="s">
        <v>254</v>
      </c>
      <c r="B12" s="61">
        <v>17339531.135800019</v>
      </c>
      <c r="C12" s="60">
        <v>18827606.210124303</v>
      </c>
      <c r="D12" s="130">
        <f>C12/B12</f>
        <v>1.085819798855572</v>
      </c>
      <c r="E12" s="297">
        <f>'MEEIA Targets'!E3+'Extension Budget - Savings'!C33</f>
        <v>72963362.777494401</v>
      </c>
      <c r="F12" s="61">
        <v>18074501.96171933</v>
      </c>
      <c r="G12" s="131">
        <f>F12/E12</f>
        <v>0.24772024306004742</v>
      </c>
      <c r="H12" s="1101"/>
      <c r="I12" s="1099"/>
      <c r="J12" s="1099"/>
      <c r="K12" s="1099"/>
      <c r="L12" s="1099"/>
      <c r="M12" s="85"/>
      <c r="N12" s="29"/>
      <c r="O12" s="45"/>
      <c r="P12" s="1101"/>
      <c r="Q12" s="1101"/>
      <c r="R12" s="1101"/>
      <c r="S12" s="1101"/>
      <c r="T12" s="1101"/>
      <c r="U12" s="1101"/>
      <c r="V12" s="1101"/>
      <c r="W12" s="1101"/>
      <c r="X12" s="1101"/>
      <c r="Y12" s="1101"/>
      <c r="Z12" s="1101"/>
      <c r="AA12" s="1101"/>
      <c r="AB12" s="1101"/>
      <c r="AC12" s="1101"/>
      <c r="AD12" s="1101"/>
      <c r="AE12" s="1101"/>
    </row>
    <row r="13" spans="1:31" ht="13.35" customHeight="1">
      <c r="A13" s="133" t="s">
        <v>255</v>
      </c>
      <c r="B13" s="61">
        <v>3277.1992999999975</v>
      </c>
      <c r="C13" s="61">
        <v>3889.231315453394</v>
      </c>
      <c r="D13" s="130">
        <f>C13/B13</f>
        <v>1.1867545911697823</v>
      </c>
      <c r="E13" s="61">
        <f>'MEEIA Targets'!K3+'Extension Budget - Savings'!D33</f>
        <v>13667.02475</v>
      </c>
      <c r="F13" s="61">
        <v>3733.662062835258</v>
      </c>
      <c r="G13" s="64">
        <f>F13/E13</f>
        <v>0.27318762723651741</v>
      </c>
      <c r="H13" s="1101"/>
      <c r="I13" s="1099"/>
      <c r="J13" s="1099"/>
      <c r="K13" s="1099"/>
      <c r="L13" s="1099"/>
      <c r="M13" s="283"/>
      <c r="N13" s="28"/>
      <c r="O13" s="45"/>
      <c r="P13" s="1101"/>
      <c r="Q13" s="1101"/>
      <c r="R13" s="1101"/>
      <c r="S13" s="1101"/>
      <c r="T13" s="1101"/>
      <c r="U13" s="1101"/>
      <c r="V13" s="1101"/>
      <c r="W13" s="1101"/>
      <c r="X13" s="1101"/>
      <c r="Y13" s="1101"/>
      <c r="Z13" s="1101"/>
      <c r="AA13" s="1101"/>
      <c r="AB13" s="1101"/>
      <c r="AC13" s="1101"/>
      <c r="AD13" s="1101"/>
      <c r="AE13" s="1101"/>
    </row>
    <row r="14" spans="1:31" ht="13.35" customHeight="1">
      <c r="A14" s="117"/>
      <c r="B14" s="1101"/>
      <c r="C14" s="1101"/>
      <c r="D14" s="1101"/>
      <c r="E14" s="1101"/>
      <c r="F14" s="1101"/>
      <c r="G14" s="1101"/>
      <c r="H14" s="1101"/>
      <c r="I14" s="1099"/>
      <c r="J14" s="1099"/>
      <c r="K14" s="1099"/>
      <c r="L14" s="1099"/>
      <c r="M14" s="283"/>
      <c r="N14" s="28"/>
      <c r="O14" s="45"/>
      <c r="P14" s="1101"/>
      <c r="Q14" s="1101"/>
      <c r="R14" s="1101"/>
      <c r="S14" s="1101"/>
      <c r="T14" s="1101"/>
      <c r="U14" s="1101"/>
      <c r="V14" s="1101"/>
      <c r="W14" s="1101"/>
      <c r="X14" s="1101"/>
      <c r="Y14" s="1101"/>
      <c r="Z14" s="1101"/>
      <c r="AA14" s="1101"/>
      <c r="AB14" s="1101"/>
      <c r="AC14" s="1101"/>
      <c r="AD14" s="1101"/>
      <c r="AE14" s="1101"/>
    </row>
    <row r="15" spans="1:31">
      <c r="A15" s="290" t="s">
        <v>256</v>
      </c>
      <c r="B15" s="1099"/>
      <c r="C15" s="1099"/>
      <c r="D15" s="1099"/>
      <c r="E15" s="1099"/>
      <c r="F15" s="1099"/>
      <c r="G15" s="1099"/>
      <c r="H15" s="1099"/>
      <c r="I15" s="1099"/>
      <c r="J15" s="1099"/>
      <c r="K15" s="1099"/>
      <c r="L15" s="1099"/>
      <c r="M15" s="282"/>
      <c r="N15" s="39"/>
      <c r="O15" s="1101"/>
      <c r="P15" s="1101"/>
      <c r="Q15" s="1101"/>
      <c r="R15" s="1101"/>
      <c r="S15" s="1101"/>
      <c r="T15" s="1101"/>
      <c r="U15" s="1101"/>
      <c r="V15" s="1101"/>
      <c r="W15" s="1101"/>
      <c r="X15" s="1101"/>
      <c r="Y15" s="1101"/>
      <c r="Z15" s="1101"/>
      <c r="AA15" s="1101"/>
      <c r="AB15" s="1101"/>
      <c r="AC15" s="1101"/>
      <c r="AD15" s="1101"/>
      <c r="AE15" s="1101"/>
    </row>
    <row r="16" spans="1:31" ht="13.5" customHeight="1">
      <c r="A16" s="1263"/>
      <c r="B16" s="1263"/>
      <c r="C16" s="1263"/>
      <c r="D16" s="1263"/>
      <c r="E16" s="1263"/>
      <c r="F16" s="1263"/>
      <c r="G16" s="1263"/>
      <c r="H16" s="1099"/>
      <c r="I16" s="1099"/>
      <c r="J16" s="1099"/>
      <c r="K16" s="1099"/>
      <c r="L16" s="1099"/>
      <c r="M16" s="84"/>
      <c r="N16" s="1099"/>
      <c r="O16" s="1255" t="s">
        <v>257</v>
      </c>
      <c r="P16" s="1255"/>
      <c r="Q16" s="1255"/>
      <c r="R16" s="1255"/>
      <c r="S16" s="1255"/>
      <c r="T16" s="1255"/>
      <c r="U16" s="1255"/>
      <c r="V16" s="1101"/>
      <c r="W16" s="1099"/>
      <c r="X16" s="1099"/>
      <c r="Y16" s="1099"/>
      <c r="Z16" s="1099"/>
      <c r="AA16" s="1099"/>
      <c r="AB16" s="1099"/>
      <c r="AC16" s="1099"/>
      <c r="AD16" s="1099"/>
      <c r="AE16" s="1099"/>
    </row>
    <row r="17" spans="1:21" ht="13.5" customHeight="1">
      <c r="A17" s="1219" t="s">
        <v>258</v>
      </c>
      <c r="B17" s="1219"/>
      <c r="C17" s="1219"/>
      <c r="D17" s="1219"/>
      <c r="E17" s="1219"/>
      <c r="F17" s="1219"/>
      <c r="G17" s="1219"/>
      <c r="H17" s="1099"/>
      <c r="I17" s="1099"/>
      <c r="J17" s="1099"/>
      <c r="K17" s="1099"/>
      <c r="L17" s="1099"/>
      <c r="M17" s="84"/>
      <c r="N17" s="1099"/>
      <c r="O17" s="1099"/>
      <c r="P17" s="1099"/>
      <c r="Q17" s="1099"/>
      <c r="R17" s="1099"/>
      <c r="S17" s="1099"/>
      <c r="T17" s="1099"/>
      <c r="U17" s="1101"/>
    </row>
    <row r="18" spans="1:21" ht="13.8" thickBot="1">
      <c r="A18" s="136"/>
      <c r="B18" s="1305" t="s">
        <v>61</v>
      </c>
      <c r="C18" s="1306"/>
      <c r="D18" s="1307"/>
      <c r="E18" s="1303" t="s">
        <v>62</v>
      </c>
      <c r="F18" s="1304"/>
      <c r="G18" s="1304"/>
      <c r="H18" s="1101"/>
      <c r="I18" s="1099"/>
      <c r="J18" s="1099"/>
      <c r="K18" s="1099"/>
      <c r="L18" s="1099"/>
      <c r="M18" s="282"/>
      <c r="N18" s="39"/>
      <c r="O18" s="1101"/>
      <c r="P18" s="1101"/>
      <c r="Q18" s="1101"/>
      <c r="R18" s="1101"/>
      <c r="S18" s="1101"/>
      <c r="T18" s="1101"/>
      <c r="U18" s="1101"/>
    </row>
    <row r="19" spans="1:21" ht="29.25" customHeight="1" thickBot="1">
      <c r="A19" s="135"/>
      <c r="B19" s="309" t="s">
        <v>250</v>
      </c>
      <c r="C19" s="341" t="s">
        <v>251</v>
      </c>
      <c r="D19" s="342" t="s">
        <v>252</v>
      </c>
      <c r="E19" s="309" t="s">
        <v>253</v>
      </c>
      <c r="F19" s="309" t="s">
        <v>251</v>
      </c>
      <c r="G19" s="309" t="s">
        <v>67</v>
      </c>
      <c r="H19" s="1101"/>
      <c r="I19" s="1099"/>
      <c r="J19" s="1099"/>
      <c r="K19" s="1099"/>
      <c r="L19" s="1099"/>
      <c r="M19" s="283"/>
      <c r="N19" s="28"/>
      <c r="O19" s="45"/>
      <c r="P19" s="1101"/>
      <c r="Q19" s="1101"/>
      <c r="R19" s="1101"/>
      <c r="S19" s="1101"/>
      <c r="T19" s="1101"/>
      <c r="U19" s="1101"/>
    </row>
    <row r="20" spans="1:21" ht="13.35" customHeight="1">
      <c r="A20" s="133" t="s">
        <v>254</v>
      </c>
      <c r="B20" s="61">
        <v>175389391.62830019</v>
      </c>
      <c r="C20" s="61">
        <v>144429129.21012431</v>
      </c>
      <c r="D20" s="130">
        <f>C20/B20</f>
        <v>0.8234769952119485</v>
      </c>
      <c r="E20" s="297">
        <f>E12</f>
        <v>72963362.777494401</v>
      </c>
      <c r="F20" s="61">
        <f>C20*D28</f>
        <v>138651964.04171935</v>
      </c>
      <c r="G20" s="131">
        <f>F20/E20</f>
        <v>1.9002956931212969</v>
      </c>
      <c r="H20" s="1101"/>
      <c r="I20" s="1099"/>
      <c r="J20" s="1099"/>
      <c r="K20" s="1099"/>
      <c r="L20" s="1099"/>
      <c r="M20" s="85"/>
      <c r="N20" s="29"/>
      <c r="O20" s="45"/>
      <c r="P20" s="1101"/>
      <c r="Q20" s="1101"/>
      <c r="R20" s="1101"/>
      <c r="S20" s="1101"/>
      <c r="T20" s="1101"/>
      <c r="U20" s="1101"/>
    </row>
    <row r="21" spans="1:21" ht="13.35" customHeight="1">
      <c r="A21" s="133" t="s">
        <v>255</v>
      </c>
      <c r="B21" s="61">
        <v>31682.132800000036</v>
      </c>
      <c r="C21" s="61">
        <v>24798.231315453395</v>
      </c>
      <c r="D21" s="130">
        <f>C21/B21</f>
        <v>0.78271975791520476</v>
      </c>
      <c r="E21" s="61">
        <f>E13</f>
        <v>13667.02475</v>
      </c>
      <c r="F21" s="61">
        <f>C21*D28</f>
        <v>23806.302062835257</v>
      </c>
      <c r="G21" s="64">
        <f>F21/E21</f>
        <v>1.741878901831597</v>
      </c>
      <c r="H21" s="1101"/>
      <c r="I21" s="1099"/>
      <c r="J21" s="1099"/>
      <c r="K21" s="1099"/>
      <c r="L21" s="1099"/>
      <c r="M21" s="283"/>
      <c r="N21" s="28"/>
      <c r="O21" s="45"/>
      <c r="P21" s="1101"/>
      <c r="Q21" s="1101"/>
      <c r="R21" s="1101"/>
      <c r="S21" s="1101"/>
      <c r="T21" s="1101"/>
      <c r="U21" s="1101"/>
    </row>
    <row r="22" spans="1:21" ht="13.35" customHeight="1">
      <c r="A22" s="117"/>
      <c r="B22" s="1101"/>
      <c r="C22" s="1101"/>
      <c r="D22" s="1101"/>
      <c r="E22" s="1101"/>
      <c r="F22" s="1101"/>
      <c r="G22" s="1101"/>
      <c r="H22" s="1101"/>
      <c r="I22" s="1099"/>
      <c r="J22" s="1099"/>
      <c r="K22" s="1099"/>
      <c r="L22" s="1099"/>
      <c r="M22" s="283"/>
      <c r="N22" s="28"/>
      <c r="O22" s="45"/>
      <c r="P22" s="1101"/>
      <c r="Q22" s="1101"/>
      <c r="R22" s="1101"/>
      <c r="S22" s="1101"/>
      <c r="T22" s="1101"/>
      <c r="U22" s="1101"/>
    </row>
    <row r="23" spans="1:21">
      <c r="A23" s="290" t="s">
        <v>256</v>
      </c>
      <c r="B23" s="1099"/>
      <c r="C23" s="1099"/>
      <c r="D23" s="1099"/>
      <c r="E23" s="1099"/>
      <c r="F23" s="1099"/>
      <c r="G23" s="1099"/>
      <c r="H23" s="1099"/>
      <c r="I23" s="1099"/>
      <c r="J23" s="1099"/>
      <c r="K23" s="1099"/>
      <c r="L23" s="1099"/>
      <c r="M23" s="282"/>
      <c r="N23" s="39"/>
      <c r="O23" s="1101"/>
      <c r="P23" s="1101"/>
      <c r="Q23" s="1101"/>
      <c r="R23" s="1101"/>
      <c r="S23" s="1101"/>
      <c r="T23" s="1101"/>
      <c r="U23" s="1101"/>
    </row>
    <row r="24" spans="1:21" ht="13.35" customHeight="1">
      <c r="A24" s="117"/>
      <c r="B24" s="61"/>
      <c r="C24" s="61"/>
      <c r="D24" s="64"/>
      <c r="E24" s="1099"/>
      <c r="F24" s="1099"/>
      <c r="G24" s="1099"/>
      <c r="H24" s="1099"/>
      <c r="I24" s="1099"/>
      <c r="J24" s="1099"/>
      <c r="K24" s="1099"/>
      <c r="L24" s="1099"/>
      <c r="M24" s="282"/>
      <c r="N24" s="280"/>
      <c r="O24" s="31"/>
      <c r="P24" s="1101"/>
      <c r="Q24" s="1101"/>
      <c r="R24" s="1101"/>
      <c r="S24" s="1101"/>
      <c r="T24" s="1101"/>
      <c r="U24" s="1101"/>
    </row>
    <row r="25" spans="1:21" ht="13.35" customHeight="1">
      <c r="A25" s="117"/>
      <c r="B25" s="61"/>
      <c r="C25" s="61"/>
      <c r="D25" s="64"/>
      <c r="E25" s="1099"/>
      <c r="F25" s="1099"/>
      <c r="G25" s="1099"/>
      <c r="H25" s="1099"/>
      <c r="I25" s="1099"/>
      <c r="J25" s="1099"/>
      <c r="K25" s="1099"/>
      <c r="L25" s="1099"/>
      <c r="M25" s="282"/>
      <c r="N25" s="280"/>
      <c r="O25" s="31"/>
      <c r="P25" s="1101"/>
      <c r="Q25" s="1101"/>
      <c r="R25" s="1101"/>
      <c r="S25" s="1101"/>
      <c r="T25" s="1101"/>
      <c r="U25" s="1101"/>
    </row>
    <row r="26" spans="1:21" ht="13.5" customHeight="1">
      <c r="A26" s="1255" t="s">
        <v>259</v>
      </c>
      <c r="B26" s="1255"/>
      <c r="C26" s="1255"/>
      <c r="D26" s="1255"/>
      <c r="E26" s="1099"/>
      <c r="F26" s="1099"/>
      <c r="G26" s="1099"/>
      <c r="H26" s="1099"/>
      <c r="I26" s="1099"/>
      <c r="J26" s="1099"/>
      <c r="K26" s="1099"/>
      <c r="L26" s="1099"/>
      <c r="P26" s="1101"/>
      <c r="Q26" s="1101"/>
      <c r="R26" s="1101"/>
      <c r="S26" s="1101"/>
      <c r="T26" s="1101"/>
      <c r="U26" s="1101"/>
    </row>
    <row r="27" spans="1:21" ht="27" thickBot="1">
      <c r="A27" s="119" t="s">
        <v>135</v>
      </c>
      <c r="B27" s="1139" t="s">
        <v>136</v>
      </c>
      <c r="C27" s="1139" t="s">
        <v>137</v>
      </c>
      <c r="D27" s="1139" t="s">
        <v>138</v>
      </c>
      <c r="E27" s="1101"/>
      <c r="F27" s="1099"/>
      <c r="G27" s="1099"/>
      <c r="H27" s="1099"/>
      <c r="I27" s="1099"/>
      <c r="J27" s="1099"/>
      <c r="K27" s="1099"/>
      <c r="L27" s="1099"/>
      <c r="P27" s="1101"/>
      <c r="Q27" s="1101"/>
      <c r="R27" s="1101"/>
      <c r="S27" s="1101"/>
      <c r="T27" s="1101"/>
      <c r="U27" s="1101"/>
    </row>
    <row r="28" spans="1:21" ht="13.8" thickTop="1">
      <c r="A28" s="311">
        <v>0.05</v>
      </c>
      <c r="B28" s="312">
        <v>2E-3</v>
      </c>
      <c r="C28" s="312">
        <v>4.0000000000000001E-3</v>
      </c>
      <c r="D28" s="293">
        <v>0.96</v>
      </c>
      <c r="E28" s="1101"/>
      <c r="F28" s="1099"/>
      <c r="G28" s="1099"/>
      <c r="H28" s="1099"/>
      <c r="I28" s="1099"/>
      <c r="J28" s="1099"/>
      <c r="K28" s="1099"/>
      <c r="L28" s="1099"/>
      <c r="M28" s="87"/>
      <c r="N28" s="38"/>
      <c r="O28" s="1255" t="s">
        <v>260</v>
      </c>
      <c r="P28" s="1255"/>
      <c r="Q28" s="1255"/>
      <c r="R28" s="1255"/>
      <c r="S28" s="1255"/>
      <c r="T28" s="1255"/>
      <c r="U28" s="1255"/>
    </row>
    <row r="29" spans="1:21">
      <c r="A29" s="209"/>
      <c r="B29" s="318"/>
      <c r="C29" s="318"/>
      <c r="D29" s="375"/>
      <c r="E29" s="1101"/>
      <c r="F29" s="1099"/>
      <c r="G29" s="1099"/>
      <c r="H29" s="1099"/>
      <c r="I29" s="1099"/>
      <c r="J29" s="1099"/>
      <c r="K29" s="1099"/>
      <c r="L29" s="1099"/>
      <c r="M29" s="87"/>
      <c r="N29" s="38"/>
      <c r="O29" s="38"/>
      <c r="P29" s="1101"/>
      <c r="Q29" s="1101"/>
      <c r="R29" s="1101"/>
      <c r="S29" s="1101"/>
      <c r="T29" s="1101"/>
      <c r="U29" s="1101"/>
    </row>
    <row r="30" spans="1:21">
      <c r="A30" s="290" t="s">
        <v>261</v>
      </c>
      <c r="B30" s="318"/>
      <c r="C30" s="318"/>
      <c r="D30" s="375"/>
      <c r="E30" s="1101"/>
      <c r="F30" s="1099"/>
      <c r="G30" s="1099"/>
      <c r="H30" s="1099"/>
      <c r="I30" s="1099"/>
      <c r="J30" s="1099"/>
      <c r="K30" s="1099"/>
      <c r="L30" s="1099"/>
      <c r="M30" s="87"/>
      <c r="N30" s="38"/>
      <c r="O30" s="38"/>
      <c r="P30" s="1101"/>
      <c r="Q30" s="1101"/>
      <c r="R30" s="1101"/>
      <c r="S30" s="1101"/>
      <c r="T30" s="1101"/>
      <c r="U30" s="1101"/>
    </row>
    <row r="31" spans="1:21">
      <c r="A31" s="209"/>
      <c r="B31" s="318"/>
      <c r="C31" s="318"/>
      <c r="D31" s="141"/>
      <c r="E31" s="1101"/>
      <c r="F31" s="1099"/>
      <c r="G31" s="1099"/>
      <c r="H31" s="1099"/>
      <c r="I31" s="1099"/>
      <c r="J31" s="1099"/>
      <c r="K31" s="1099"/>
      <c r="L31" s="1099"/>
      <c r="M31" s="87"/>
      <c r="N31" s="38"/>
      <c r="O31" s="38"/>
      <c r="P31" s="1101"/>
      <c r="Q31" s="1101"/>
      <c r="R31" s="1101"/>
      <c r="S31" s="1101"/>
      <c r="T31" s="1101"/>
      <c r="U31" s="1101"/>
    </row>
    <row r="32" spans="1:21" ht="13.35" customHeight="1">
      <c r="A32" s="1121"/>
      <c r="B32" s="1099"/>
      <c r="C32" s="1099"/>
      <c r="D32" s="1099"/>
      <c r="E32" s="1099"/>
      <c r="F32" s="339"/>
      <c r="G32" s="1099"/>
      <c r="H32" s="1099"/>
      <c r="I32" s="1099"/>
      <c r="J32" s="1099"/>
      <c r="K32" s="1099"/>
      <c r="L32" s="1099"/>
      <c r="M32" s="282"/>
      <c r="N32" s="39"/>
      <c r="O32" s="1101"/>
      <c r="P32" s="1101"/>
      <c r="Q32" s="1101"/>
      <c r="R32" s="1101"/>
      <c r="S32" s="1101"/>
      <c r="T32" s="1101"/>
      <c r="U32" s="1101"/>
    </row>
    <row r="33" spans="1:23" ht="13.5" customHeight="1">
      <c r="A33" s="1255" t="s">
        <v>262</v>
      </c>
      <c r="B33" s="1255"/>
      <c r="C33" s="1255"/>
      <c r="D33" s="1099"/>
      <c r="E33" s="1099"/>
      <c r="F33" s="1099"/>
      <c r="G33" s="1099"/>
      <c r="H33" s="1099"/>
      <c r="I33" s="1099"/>
      <c r="J33" s="1099"/>
      <c r="K33" s="1099"/>
      <c r="L33" s="1099"/>
      <c r="M33" s="282"/>
      <c r="N33" s="39"/>
      <c r="O33" s="1101"/>
      <c r="P33" s="1101"/>
      <c r="Q33" s="1101"/>
      <c r="R33" s="1101"/>
      <c r="S33" s="1101"/>
      <c r="T33" s="1101"/>
      <c r="U33" s="1101"/>
      <c r="V33" s="1101"/>
      <c r="W33" s="1101"/>
    </row>
    <row r="34" spans="1:23" ht="40.200000000000003" thickBot="1">
      <c r="A34" s="309" t="s">
        <v>263</v>
      </c>
      <c r="B34" s="313" t="s">
        <v>264</v>
      </c>
      <c r="C34" s="313" t="s">
        <v>265</v>
      </c>
      <c r="D34" s="313" t="s">
        <v>266</v>
      </c>
      <c r="E34" s="313" t="s">
        <v>267</v>
      </c>
      <c r="F34" s="313" t="s">
        <v>268</v>
      </c>
      <c r="G34" s="314" t="s">
        <v>266</v>
      </c>
      <c r="H34" s="313" t="s">
        <v>269</v>
      </c>
      <c r="I34" s="1099"/>
      <c r="J34" s="1099"/>
      <c r="K34" s="1099"/>
      <c r="L34" s="1099"/>
      <c r="M34" s="282"/>
      <c r="N34" s="39"/>
      <c r="O34" s="1101"/>
      <c r="P34" s="1101"/>
      <c r="Q34" s="1101"/>
      <c r="R34" s="1101"/>
      <c r="S34" s="1101"/>
      <c r="T34" s="1101"/>
      <c r="U34" s="1101"/>
      <c r="V34" s="1101"/>
      <c r="W34" s="1101"/>
    </row>
    <row r="35" spans="1:23">
      <c r="A35" s="1153" t="s">
        <v>270</v>
      </c>
      <c r="B35" s="373">
        <v>7</v>
      </c>
      <c r="C35" s="62">
        <v>17240.464499999998</v>
      </c>
      <c r="D35" s="538">
        <f>C35/$C$40</f>
        <v>9.9428666005879E-4</v>
      </c>
      <c r="E35" s="62">
        <v>26559.091461360185</v>
      </c>
      <c r="F35" s="62">
        <v>13.6173</v>
      </c>
      <c r="G35" s="538">
        <f>F35/$F$40</f>
        <v>4.1551638315069856E-3</v>
      </c>
      <c r="H35" s="62">
        <v>16.069836875022776</v>
      </c>
      <c r="I35" s="1099"/>
      <c r="J35" s="1099"/>
      <c r="K35" s="1099"/>
      <c r="L35" s="1099"/>
      <c r="M35" s="282"/>
      <c r="N35" s="39"/>
      <c r="P35" s="1101"/>
      <c r="Q35" s="1101"/>
      <c r="R35" s="1101"/>
      <c r="S35" s="1101"/>
      <c r="T35" s="1101"/>
      <c r="U35" s="1101"/>
      <c r="V35" s="1099"/>
      <c r="W35" s="1099"/>
    </row>
    <row r="36" spans="1:23">
      <c r="A36" s="1153" t="s">
        <v>271</v>
      </c>
      <c r="B36" s="373">
        <v>380</v>
      </c>
      <c r="C36" s="62">
        <v>17063194.473300021</v>
      </c>
      <c r="D36" s="538">
        <f t="shared" ref="D36:D39" si="0">C36/$C$40</f>
        <v>0.98406319869114223</v>
      </c>
      <c r="E36" s="62">
        <v>18406587.298662942</v>
      </c>
      <c r="F36" s="62">
        <v>3233.8469999999979</v>
      </c>
      <c r="G36" s="538">
        <f>F36/$F$40</f>
        <v>0.98677153995486344</v>
      </c>
      <c r="H36" s="62">
        <v>3827.6172918646048</v>
      </c>
      <c r="I36" s="1099"/>
      <c r="J36" s="1099"/>
      <c r="K36" s="1099"/>
      <c r="L36" s="1099"/>
      <c r="M36" s="282"/>
      <c r="N36" s="39"/>
      <c r="O36" s="1099"/>
      <c r="P36" s="1101"/>
      <c r="Q36" s="1101"/>
      <c r="R36" s="1101"/>
      <c r="S36" s="1101"/>
      <c r="T36" s="1101"/>
      <c r="U36" s="1101"/>
      <c r="V36" s="1101"/>
      <c r="W36" s="1101"/>
    </row>
    <row r="37" spans="1:23">
      <c r="A37" s="1153" t="s">
        <v>272</v>
      </c>
      <c r="B37" s="373">
        <v>0</v>
      </c>
      <c r="C37" s="62">
        <v>0</v>
      </c>
      <c r="D37" s="538">
        <f t="shared" si="0"/>
        <v>0</v>
      </c>
      <c r="E37" s="62">
        <v>0</v>
      </c>
      <c r="F37" s="62">
        <v>0</v>
      </c>
      <c r="G37" s="538">
        <f t="shared" ref="G37:G39" si="1">F37/$F$40</f>
        <v>0</v>
      </c>
      <c r="H37" s="62">
        <v>0</v>
      </c>
      <c r="I37" s="1099"/>
      <c r="J37" s="1099"/>
      <c r="K37" s="1099"/>
      <c r="L37" s="1099"/>
      <c r="M37" s="282"/>
      <c r="N37" s="39"/>
      <c r="O37" s="1101"/>
      <c r="P37" s="1101"/>
      <c r="Q37" s="1101"/>
      <c r="R37" s="1101"/>
      <c r="S37" s="1101"/>
      <c r="T37" s="1101"/>
      <c r="U37" s="1101"/>
      <c r="V37" s="1101"/>
      <c r="W37" s="1101"/>
    </row>
    <row r="38" spans="1:23">
      <c r="A38" s="1153" t="s">
        <v>273</v>
      </c>
      <c r="B38" s="373">
        <v>1</v>
      </c>
      <c r="C38" s="62">
        <v>8262.1980000000003</v>
      </c>
      <c r="D38" s="538">
        <f t="shared" si="0"/>
        <v>4.7649489108396215E-4</v>
      </c>
      <c r="E38" s="62">
        <v>4090.3200000000015</v>
      </c>
      <c r="F38" s="62">
        <v>3.423</v>
      </c>
      <c r="G38" s="538">
        <f>F38/$F$40</f>
        <v>1.044489421195715E-3</v>
      </c>
      <c r="H38" s="62">
        <v>0.98325000000000029</v>
      </c>
      <c r="I38" s="1099"/>
      <c r="J38" s="1099"/>
      <c r="K38" s="1099"/>
      <c r="L38" s="1099"/>
      <c r="M38" s="282"/>
      <c r="N38" s="39"/>
      <c r="O38" s="1101"/>
      <c r="P38" s="1101"/>
      <c r="Q38" s="1101"/>
      <c r="R38" s="1101"/>
      <c r="S38" s="1101"/>
      <c r="T38" s="1101"/>
      <c r="U38" s="1101"/>
      <c r="V38" s="1101"/>
      <c r="W38" s="1101"/>
    </row>
    <row r="39" spans="1:23">
      <c r="A39" s="1153" t="s">
        <v>274</v>
      </c>
      <c r="B39" s="373">
        <v>9</v>
      </c>
      <c r="C39" s="62">
        <v>250834</v>
      </c>
      <c r="D39" s="538">
        <f t="shared" si="0"/>
        <v>1.4466019757715144E-2</v>
      </c>
      <c r="E39" s="62">
        <v>390369.5</v>
      </c>
      <c r="F39" s="62">
        <v>26.311999999999998</v>
      </c>
      <c r="G39" s="538">
        <f t="shared" si="1"/>
        <v>8.0288067924340206E-3</v>
      </c>
      <c r="H39" s="62">
        <v>44.560936713766452</v>
      </c>
      <c r="I39" s="1099"/>
      <c r="J39" s="1099"/>
      <c r="K39" s="1099"/>
      <c r="L39" s="1099"/>
      <c r="M39" s="282"/>
      <c r="N39" s="39"/>
      <c r="O39" s="1101"/>
      <c r="P39" s="1101"/>
      <c r="Q39" s="1101"/>
      <c r="R39" s="1101"/>
      <c r="S39" s="1101"/>
      <c r="T39" s="1101"/>
      <c r="U39" s="1101"/>
      <c r="V39" s="1101"/>
      <c r="W39" s="1101"/>
    </row>
    <row r="40" spans="1:23" ht="13.8" thickBot="1">
      <c r="A40" s="917" t="s">
        <v>27</v>
      </c>
      <c r="B40" s="918">
        <f>SUM(B35:B39)</f>
        <v>397</v>
      </c>
      <c r="C40" s="918">
        <f t="shared" ref="C40:H40" si="2">SUM(C35:C39)</f>
        <v>17339531.135800019</v>
      </c>
      <c r="D40" s="919">
        <f t="shared" si="2"/>
        <v>1</v>
      </c>
      <c r="E40" s="918">
        <f t="shared" si="2"/>
        <v>18827606.210124303</v>
      </c>
      <c r="F40" s="918">
        <f>SUM(F35:F39)</f>
        <v>3277.1992999999975</v>
      </c>
      <c r="G40" s="919">
        <f t="shared" si="2"/>
        <v>1.0000000000000002</v>
      </c>
      <c r="H40" s="918">
        <f t="shared" si="2"/>
        <v>3889.231315453394</v>
      </c>
      <c r="I40" s="1099"/>
      <c r="J40" s="1099"/>
      <c r="K40" s="1099"/>
      <c r="L40" s="1099"/>
      <c r="M40" s="282"/>
      <c r="N40" s="39"/>
      <c r="O40" s="1101"/>
      <c r="P40" s="1101"/>
      <c r="Q40" s="1101"/>
      <c r="R40" s="1101"/>
      <c r="S40" s="1101"/>
      <c r="T40" s="1101"/>
      <c r="U40" s="1101"/>
      <c r="V40" s="1101"/>
      <c r="W40" s="1101"/>
    </row>
    <row r="41" spans="1:23" ht="13.8" thickTop="1">
      <c r="A41" s="235"/>
      <c r="B41" s="1101"/>
      <c r="C41" s="1101"/>
      <c r="D41" s="1099"/>
      <c r="E41" s="1099"/>
      <c r="F41" s="1099"/>
      <c r="G41" s="1099"/>
      <c r="H41" s="1099"/>
      <c r="I41" s="1099"/>
      <c r="J41" s="1099"/>
      <c r="K41" s="1099"/>
      <c r="L41" s="1099"/>
      <c r="M41" s="282"/>
      <c r="N41" s="39"/>
      <c r="O41" s="1101"/>
      <c r="P41" s="1101"/>
      <c r="Q41" s="1101"/>
      <c r="R41" s="1101"/>
      <c r="S41" s="1101"/>
      <c r="T41" s="1101"/>
      <c r="U41" s="1101"/>
      <c r="V41" s="1101"/>
      <c r="W41" s="1101"/>
    </row>
    <row r="42" spans="1:23">
      <c r="A42" s="290" t="s">
        <v>256</v>
      </c>
      <c r="B42" s="1099"/>
      <c r="C42" s="1099"/>
      <c r="D42" s="1099"/>
      <c r="E42" s="1099"/>
      <c r="F42" s="1099"/>
      <c r="G42" s="1099"/>
      <c r="H42" s="1099"/>
      <c r="I42" s="1099"/>
      <c r="J42" s="1099"/>
      <c r="K42" s="1099"/>
      <c r="L42" s="1099"/>
      <c r="M42" s="282"/>
      <c r="N42" s="39"/>
      <c r="O42" s="1101"/>
      <c r="P42" s="1101"/>
      <c r="Q42" s="1101"/>
      <c r="R42" s="1101"/>
      <c r="S42" s="1101"/>
      <c r="T42" s="1101"/>
      <c r="U42" s="1101"/>
      <c r="V42" s="1101"/>
      <c r="W42" s="1101"/>
    </row>
    <row r="43" spans="1:23">
      <c r="A43" s="290"/>
      <c r="B43" s="1099"/>
      <c r="C43" s="1099"/>
      <c r="D43" s="1099"/>
      <c r="E43" s="1099"/>
      <c r="F43" s="1099"/>
      <c r="G43" s="1099"/>
      <c r="H43" s="1099"/>
      <c r="I43" s="1099"/>
      <c r="J43" s="1099"/>
      <c r="K43" s="1099"/>
      <c r="L43" s="1099"/>
      <c r="M43" s="282"/>
      <c r="N43" s="1101"/>
      <c r="O43" s="1101"/>
      <c r="P43" s="1101"/>
      <c r="Q43" s="1101"/>
      <c r="R43" s="1101"/>
      <c r="S43" s="1101"/>
      <c r="T43" s="1101"/>
      <c r="U43" s="1101"/>
      <c r="V43" s="1101"/>
      <c r="W43" s="1101"/>
    </row>
    <row r="44" spans="1:23" ht="4.95" customHeight="1">
      <c r="A44" s="1298"/>
      <c r="B44" s="1298"/>
      <c r="C44" s="1298"/>
      <c r="D44" s="1298"/>
      <c r="E44" s="1298"/>
      <c r="F44" s="1298"/>
      <c r="G44" s="1298"/>
      <c r="H44" s="1298"/>
      <c r="I44" s="1298"/>
      <c r="J44" s="1144"/>
      <c r="K44" s="1144"/>
      <c r="L44" s="1144"/>
      <c r="M44" s="147"/>
      <c r="N44" s="1101"/>
      <c r="O44" s="1101"/>
      <c r="P44" s="1101"/>
      <c r="Q44" s="1101"/>
      <c r="R44" s="1101"/>
      <c r="S44" s="1101"/>
      <c r="T44" s="1101"/>
      <c r="U44" s="1101"/>
      <c r="V44" s="1101"/>
      <c r="W44" s="1101"/>
    </row>
    <row r="45" spans="1:23" ht="12.75" customHeight="1">
      <c r="A45" s="1257"/>
      <c r="B45" s="1257"/>
      <c r="C45" s="1257"/>
      <c r="D45" s="1257"/>
      <c r="E45" s="1101"/>
      <c r="F45" s="1101"/>
      <c r="G45" s="1101"/>
      <c r="H45" s="1101"/>
      <c r="I45" s="1101"/>
      <c r="J45" s="1101"/>
      <c r="K45" s="1101"/>
      <c r="L45" s="1101"/>
      <c r="M45" s="84"/>
      <c r="N45" s="1099"/>
      <c r="O45" s="1099"/>
      <c r="P45" s="1101"/>
      <c r="Q45" s="1101"/>
      <c r="R45" s="1101"/>
      <c r="S45" s="1101"/>
      <c r="T45" s="1101"/>
      <c r="U45" s="1101"/>
      <c r="V45" s="1101"/>
      <c r="W45" s="1101"/>
    </row>
    <row r="46" spans="1:23" ht="15.6">
      <c r="A46" s="1263" t="s">
        <v>275</v>
      </c>
      <c r="B46" s="1263"/>
      <c r="C46" s="1263"/>
      <c r="D46" s="1263"/>
      <c r="E46" s="1263"/>
      <c r="F46" s="1099"/>
      <c r="G46" s="1099"/>
      <c r="H46" s="1099"/>
      <c r="I46" s="1099"/>
      <c r="J46" s="1099"/>
      <c r="K46" s="1099"/>
      <c r="L46" s="1099"/>
      <c r="M46" s="282"/>
      <c r="N46" s="39"/>
      <c r="O46" s="1101"/>
      <c r="P46" s="1101"/>
      <c r="Q46" s="1101"/>
      <c r="R46" s="1101"/>
      <c r="S46" s="1101"/>
      <c r="T46" s="1101"/>
      <c r="U46" s="1101"/>
      <c r="V46" s="1101"/>
      <c r="W46" s="1101"/>
    </row>
    <row r="48" spans="1:23">
      <c r="A48" s="1255" t="s">
        <v>276</v>
      </c>
      <c r="B48" s="1255"/>
      <c r="C48" s="1255"/>
      <c r="D48" s="1255"/>
      <c r="E48" s="1255"/>
      <c r="M48" s="282"/>
      <c r="N48" s="39"/>
      <c r="O48" s="1101"/>
      <c r="P48" s="1101"/>
      <c r="Q48" s="1101"/>
      <c r="R48" s="1101"/>
      <c r="S48" s="1101"/>
      <c r="T48" s="1101"/>
      <c r="U48" s="1101"/>
      <c r="V48" s="1101"/>
      <c r="W48" s="1101"/>
    </row>
    <row r="49" spans="1:22" ht="13.5" customHeight="1" thickBot="1">
      <c r="A49" s="1299" t="s">
        <v>277</v>
      </c>
      <c r="B49" s="1300" t="s">
        <v>278</v>
      </c>
      <c r="C49" s="1300"/>
      <c r="D49" s="1300"/>
      <c r="E49" s="1300"/>
      <c r="F49" s="1301" t="s">
        <v>279</v>
      </c>
      <c r="G49" s="281"/>
      <c r="H49" s="33"/>
      <c r="I49" s="1101"/>
      <c r="J49" s="1101"/>
      <c r="K49" s="1101"/>
      <c r="L49" s="1101"/>
      <c r="M49" s="283"/>
      <c r="N49" s="28"/>
      <c r="O49" s="289"/>
      <c r="P49" s="289"/>
      <c r="Q49" s="289"/>
      <c r="R49" s="289"/>
      <c r="S49" s="289"/>
      <c r="T49" s="289"/>
      <c r="U49" s="289"/>
      <c r="V49" s="1101"/>
    </row>
    <row r="50" spans="1:22" ht="27" customHeight="1" thickBot="1">
      <c r="A50" s="1300"/>
      <c r="B50" s="1146" t="s">
        <v>280</v>
      </c>
      <c r="C50" s="1146" t="s">
        <v>281</v>
      </c>
      <c r="D50" s="1146" t="s">
        <v>282</v>
      </c>
      <c r="E50" s="1146" t="s">
        <v>283</v>
      </c>
      <c r="F50" s="1301"/>
      <c r="G50" s="281"/>
      <c r="H50" s="41"/>
      <c r="I50" s="1101"/>
      <c r="J50" s="1101"/>
      <c r="K50" s="1101"/>
      <c r="L50" s="1101"/>
      <c r="M50" s="85"/>
      <c r="N50" s="29"/>
      <c r="O50" s="45"/>
      <c r="P50" s="1101"/>
      <c r="Q50" s="1101"/>
      <c r="R50" s="1101"/>
      <c r="S50" s="1101"/>
      <c r="T50" s="1101"/>
      <c r="U50" s="1101"/>
      <c r="V50" s="1101"/>
    </row>
    <row r="51" spans="1:22" ht="13.35" customHeight="1">
      <c r="A51" s="138" t="s">
        <v>284</v>
      </c>
      <c r="B51" s="315">
        <v>1.0199121060220016</v>
      </c>
      <c r="C51" s="315">
        <v>1.0398242120440035</v>
      </c>
      <c r="D51" s="315">
        <v>0.63952056927166234</v>
      </c>
      <c r="E51" s="316">
        <v>4584.1977696580998</v>
      </c>
      <c r="F51" s="2">
        <v>33</v>
      </c>
      <c r="G51" s="35"/>
      <c r="H51" s="40"/>
      <c r="I51" s="1101"/>
      <c r="J51" s="1101"/>
      <c r="K51" s="1101"/>
      <c r="L51" s="1101"/>
      <c r="M51" s="283"/>
      <c r="N51" s="28"/>
      <c r="O51" s="45"/>
      <c r="P51" s="1101"/>
      <c r="Q51" s="1101"/>
      <c r="R51" s="1101"/>
      <c r="S51" s="1101"/>
      <c r="T51" s="1101"/>
      <c r="U51" s="1101"/>
      <c r="V51" s="1101"/>
    </row>
    <row r="52" spans="1:22" ht="13.2" customHeight="1">
      <c r="A52" s="138" t="s">
        <v>285</v>
      </c>
      <c r="B52" s="315">
        <v>1.2513298119593963</v>
      </c>
      <c r="C52" s="315">
        <v>1.3899883395706683</v>
      </c>
      <c r="D52" s="315">
        <v>0.69254248934399287</v>
      </c>
      <c r="E52" s="316">
        <v>3635.5782994511728</v>
      </c>
      <c r="F52" s="2">
        <v>29</v>
      </c>
      <c r="H52" s="40"/>
      <c r="I52" s="1101"/>
      <c r="J52" s="1101"/>
      <c r="K52" s="1101"/>
      <c r="L52" s="1101"/>
      <c r="M52" s="282"/>
      <c r="N52" s="280"/>
      <c r="O52" s="31"/>
      <c r="P52" s="1101"/>
      <c r="Q52" s="1101"/>
      <c r="R52" s="1101"/>
      <c r="S52" s="1101"/>
      <c r="T52" s="1101"/>
      <c r="U52" s="1101"/>
      <c r="V52" s="1101"/>
    </row>
    <row r="53" spans="1:22" ht="13.2" customHeight="1">
      <c r="A53" s="138" t="s">
        <v>286</v>
      </c>
      <c r="B53" s="315">
        <v>1.0916533542788356</v>
      </c>
      <c r="C53" s="315">
        <v>1.3561421733493839</v>
      </c>
      <c r="D53" s="315">
        <v>0.73223684055419436</v>
      </c>
      <c r="E53" s="316">
        <v>4924.683119588185</v>
      </c>
      <c r="F53" s="2">
        <v>61</v>
      </c>
      <c r="G53" s="281"/>
      <c r="H53" s="37"/>
      <c r="I53" s="1101"/>
      <c r="J53" s="1101"/>
      <c r="K53" s="1101"/>
      <c r="L53" s="1101"/>
      <c r="O53" s="1297"/>
      <c r="P53" s="1297"/>
      <c r="Q53" s="1297"/>
      <c r="R53" s="1297"/>
      <c r="S53" s="1297"/>
      <c r="T53" s="1297"/>
      <c r="U53" s="1101"/>
      <c r="V53" s="1101"/>
    </row>
    <row r="54" spans="1:22">
      <c r="A54" s="138" t="s">
        <v>287</v>
      </c>
      <c r="B54" s="315">
        <v>1.122308006029245</v>
      </c>
      <c r="C54" s="315">
        <v>1.2909232024116974</v>
      </c>
      <c r="D54" s="315">
        <v>0.74488184874220065</v>
      </c>
      <c r="E54" s="316">
        <v>4920.8005957253117</v>
      </c>
      <c r="F54" s="2">
        <v>103</v>
      </c>
      <c r="G54" s="35"/>
      <c r="I54" s="1099"/>
      <c r="J54" s="1099"/>
      <c r="K54" s="1099"/>
      <c r="L54" s="1099"/>
      <c r="P54" s="1101"/>
      <c r="Q54" s="1101"/>
      <c r="R54" s="1101"/>
      <c r="S54" s="1101"/>
      <c r="T54" s="1101"/>
      <c r="U54" s="1101"/>
      <c r="V54" s="1101"/>
    </row>
    <row r="55" spans="1:22">
      <c r="A55" s="138" t="s">
        <v>288</v>
      </c>
      <c r="B55" s="315">
        <v>1.1739333008597532</v>
      </c>
      <c r="C55" s="315">
        <v>1.3293330085975255</v>
      </c>
      <c r="D55" s="315">
        <v>0.62506777400492997</v>
      </c>
      <c r="E55" s="316">
        <v>3642.1242783490247</v>
      </c>
      <c r="F55" s="2">
        <v>45</v>
      </c>
      <c r="G55" s="281"/>
      <c r="H55" s="231"/>
      <c r="I55" s="231"/>
      <c r="J55" s="231"/>
      <c r="K55" s="231"/>
      <c r="L55" s="231"/>
      <c r="M55" s="88"/>
      <c r="N55" s="281"/>
      <c r="O55" s="38"/>
      <c r="P55" s="1101"/>
      <c r="Q55" s="1101"/>
      <c r="R55" s="1101"/>
      <c r="S55" s="1101"/>
      <c r="T55" s="1101"/>
      <c r="U55" s="1101"/>
      <c r="V55" s="15"/>
    </row>
    <row r="56" spans="1:22">
      <c r="A56" s="138" t="s">
        <v>289</v>
      </c>
      <c r="B56" s="315">
        <v>1</v>
      </c>
      <c r="C56" s="315">
        <v>1.2199999999999998</v>
      </c>
      <c r="D56" s="315">
        <v>0.54653967921182101</v>
      </c>
      <c r="E56" s="316">
        <v>3611.4341564713682</v>
      </c>
      <c r="F56" s="2">
        <v>60</v>
      </c>
      <c r="G56" s="36"/>
      <c r="I56" s="1101"/>
      <c r="J56" s="1101"/>
      <c r="K56" s="1101"/>
      <c r="L56" s="1101"/>
      <c r="M56" s="88"/>
      <c r="N56" s="281"/>
      <c r="O56" s="41"/>
      <c r="P56" s="1101"/>
      <c r="Q56" s="1101"/>
      <c r="R56" s="1101"/>
      <c r="S56" s="16"/>
      <c r="T56" s="1101"/>
      <c r="U56" s="1101"/>
      <c r="V56" s="15"/>
    </row>
    <row r="57" spans="1:22">
      <c r="A57" s="138" t="s">
        <v>290</v>
      </c>
      <c r="B57" s="499">
        <v>1</v>
      </c>
      <c r="C57" s="499">
        <v>1</v>
      </c>
      <c r="D57" s="499">
        <v>0</v>
      </c>
      <c r="E57" s="61">
        <v>5391.9547223676482</v>
      </c>
      <c r="F57" s="2">
        <v>18</v>
      </c>
      <c r="G57" s="36"/>
      <c r="I57" s="1101"/>
      <c r="J57" s="1101"/>
      <c r="K57" s="1101"/>
      <c r="L57" s="1101"/>
      <c r="M57" s="87"/>
      <c r="N57" s="38"/>
      <c r="O57" s="323"/>
      <c r="P57" s="323"/>
      <c r="Q57" s="323"/>
      <c r="R57" s="323"/>
      <c r="S57" s="323"/>
      <c r="T57" s="323"/>
      <c r="U57" s="323"/>
      <c r="V57" s="1101"/>
    </row>
    <row r="58" spans="1:22">
      <c r="A58" s="290"/>
      <c r="B58" s="3"/>
      <c r="C58" s="281"/>
      <c r="D58" s="281"/>
      <c r="E58" s="281"/>
      <c r="F58" s="281"/>
      <c r="G58" s="281"/>
      <c r="H58" s="281"/>
      <c r="I58" s="281"/>
      <c r="J58" s="281"/>
      <c r="K58" s="281"/>
      <c r="L58" s="281"/>
      <c r="O58" s="1104"/>
      <c r="P58" s="1101"/>
      <c r="Q58" s="1101"/>
      <c r="R58" s="1101"/>
      <c r="S58" s="16"/>
      <c r="T58" s="1101"/>
      <c r="U58" s="1101"/>
      <c r="V58" s="1101"/>
    </row>
    <row r="59" spans="1:22">
      <c r="A59" s="290" t="s">
        <v>291</v>
      </c>
      <c r="B59" s="3"/>
      <c r="C59" s="281"/>
      <c r="D59" s="281"/>
      <c r="E59" s="281"/>
      <c r="F59" s="281"/>
      <c r="G59" s="281"/>
      <c r="H59" s="281"/>
      <c r="I59" s="281"/>
      <c r="J59" s="281"/>
      <c r="K59" s="281"/>
      <c r="L59" s="281"/>
      <c r="O59" s="40"/>
      <c r="P59" s="1101"/>
      <c r="Q59" s="1"/>
      <c r="R59" s="1101"/>
      <c r="S59" s="14"/>
      <c r="T59" s="23"/>
      <c r="U59" s="24"/>
      <c r="V59" s="1101"/>
    </row>
    <row r="60" spans="1:22">
      <c r="A60" s="290"/>
      <c r="B60" s="3"/>
      <c r="C60" s="281"/>
      <c r="D60" s="281"/>
      <c r="E60" s="281"/>
      <c r="F60" s="281"/>
      <c r="G60" s="281"/>
      <c r="H60" s="281"/>
      <c r="I60" s="281"/>
      <c r="J60" s="281"/>
      <c r="K60" s="281"/>
      <c r="L60" s="281"/>
      <c r="O60" s="40"/>
      <c r="P60" s="1101"/>
      <c r="Q60" s="1"/>
      <c r="R60" s="1101"/>
      <c r="S60" s="14"/>
      <c r="T60" s="23"/>
      <c r="U60" s="24"/>
      <c r="V60" s="1101"/>
    </row>
    <row r="61" spans="1:22">
      <c r="A61" s="290"/>
      <c r="B61" s="3"/>
      <c r="C61" s="281"/>
      <c r="D61" s="281"/>
      <c r="E61" s="281"/>
      <c r="F61" s="281"/>
      <c r="G61" s="281"/>
      <c r="H61" s="281"/>
      <c r="I61" s="281"/>
      <c r="J61" s="281"/>
      <c r="K61" s="281"/>
      <c r="L61" s="281"/>
      <c r="O61" s="40"/>
      <c r="P61" s="1101"/>
      <c r="Q61" s="1"/>
      <c r="R61" s="1101"/>
      <c r="S61" s="14"/>
      <c r="T61" s="23"/>
      <c r="U61" s="24"/>
      <c r="V61" s="1101"/>
    </row>
    <row r="62" spans="1:22" ht="13.5" customHeight="1">
      <c r="A62" s="1255" t="s">
        <v>292</v>
      </c>
      <c r="B62" s="1255"/>
      <c r="C62" s="1255"/>
      <c r="D62" s="1255"/>
      <c r="E62" s="1255"/>
      <c r="F62" s="1255"/>
      <c r="G62" s="1255"/>
      <c r="H62" s="1099"/>
      <c r="M62" s="88"/>
      <c r="N62" s="1101"/>
      <c r="O62" s="14"/>
      <c r="P62" s="23"/>
      <c r="Q62" s="24"/>
      <c r="R62" s="15"/>
      <c r="S62" s="1101"/>
      <c r="T62" s="1101"/>
      <c r="U62" s="1101"/>
      <c r="V62" s="1101"/>
    </row>
    <row r="63" spans="1:22" ht="27.75" customHeight="1" thickBot="1">
      <c r="A63" s="310" t="s">
        <v>293</v>
      </c>
      <c r="B63" s="1146" t="s">
        <v>294</v>
      </c>
      <c r="C63" s="1146" t="s">
        <v>295</v>
      </c>
      <c r="D63" s="1146" t="s">
        <v>296</v>
      </c>
      <c r="E63" s="1161" t="s">
        <v>297</v>
      </c>
      <c r="F63" s="1161" t="s">
        <v>136</v>
      </c>
      <c r="G63" s="1161" t="s">
        <v>298</v>
      </c>
      <c r="H63" s="100"/>
      <c r="I63" s="1101"/>
      <c r="J63" s="1101"/>
      <c r="K63" s="1101"/>
      <c r="L63" s="1101"/>
      <c r="M63" s="88"/>
      <c r="N63" s="1101"/>
      <c r="O63" s="14"/>
      <c r="P63" s="23"/>
      <c r="Q63" s="24"/>
      <c r="R63" s="15"/>
      <c r="S63" s="1101"/>
      <c r="T63" s="1101"/>
      <c r="U63" s="1101"/>
      <c r="V63" s="1101"/>
    </row>
    <row r="64" spans="1:22" ht="26.4">
      <c r="A64" s="1" t="s">
        <v>299</v>
      </c>
      <c r="B64" s="146" t="s">
        <v>300</v>
      </c>
      <c r="C64" s="81">
        <v>56</v>
      </c>
      <c r="D64" s="81">
        <v>2017</v>
      </c>
      <c r="E64" s="455">
        <v>0.08</v>
      </c>
      <c r="F64" s="82">
        <v>5.0000000000000001E-3</v>
      </c>
      <c r="G64" s="125" t="s">
        <v>301</v>
      </c>
      <c r="H64" s="124"/>
      <c r="I64" s="1101"/>
      <c r="J64" s="1101"/>
      <c r="K64" s="1101"/>
      <c r="L64" s="1101"/>
      <c r="M64" s="88"/>
      <c r="N64" s="1101"/>
      <c r="O64" s="14"/>
      <c r="P64" s="23"/>
      <c r="Q64" s="24"/>
      <c r="R64" s="15"/>
      <c r="S64" s="1101"/>
      <c r="T64" s="1101"/>
      <c r="U64" s="1101"/>
      <c r="V64" s="1101"/>
    </row>
    <row r="65" spans="1:32" ht="12.75" customHeight="1">
      <c r="A65" s="1" t="s">
        <v>302</v>
      </c>
      <c r="B65" s="530" t="s">
        <v>303</v>
      </c>
      <c r="C65" s="81">
        <v>19</v>
      </c>
      <c r="D65" s="81">
        <v>2017</v>
      </c>
      <c r="E65" s="82">
        <v>0.05</v>
      </c>
      <c r="F65" s="198" t="s">
        <v>301</v>
      </c>
      <c r="G65" s="82">
        <v>4.0000000000000001E-3</v>
      </c>
      <c r="H65" s="124"/>
      <c r="I65" s="1101"/>
      <c r="J65" s="1101"/>
      <c r="K65" s="1101"/>
      <c r="L65" s="1101"/>
      <c r="M65" s="88"/>
      <c r="N65" s="1101"/>
      <c r="O65" s="16"/>
      <c r="P65" s="1101"/>
      <c r="Q65" s="1101"/>
      <c r="R65" s="1101"/>
      <c r="S65" s="1101"/>
      <c r="T65" s="1101"/>
      <c r="U65" s="1101"/>
      <c r="V65" s="1101"/>
      <c r="W65" s="1101"/>
      <c r="X65" s="1101"/>
      <c r="Y65" s="1101"/>
      <c r="Z65" s="1101"/>
      <c r="AA65" s="1101"/>
      <c r="AB65" s="1101"/>
      <c r="AC65" s="1101"/>
      <c r="AD65" s="1101"/>
      <c r="AE65" s="1101"/>
      <c r="AF65" s="1101"/>
    </row>
    <row r="66" spans="1:32" ht="13.35" customHeight="1">
      <c r="A66" s="290"/>
      <c r="B66" s="3"/>
      <c r="C66" s="281"/>
      <c r="D66" s="281"/>
      <c r="E66" s="281"/>
      <c r="F66" s="281"/>
      <c r="G66" s="281"/>
      <c r="H66" s="281"/>
      <c r="I66" s="281"/>
      <c r="J66" s="281"/>
      <c r="K66" s="281"/>
      <c r="L66" s="281"/>
      <c r="O66" s="40"/>
      <c r="P66" s="1101"/>
      <c r="Q66" s="1101"/>
      <c r="R66" s="1101"/>
      <c r="S66" s="14"/>
      <c r="T66" s="23"/>
      <c r="U66" s="24"/>
      <c r="V66" s="1101"/>
      <c r="W66" s="1101"/>
      <c r="X66" s="1101"/>
      <c r="Y66" s="1101"/>
      <c r="Z66" s="1101"/>
      <c r="AA66" s="1101"/>
      <c r="AB66" s="1101"/>
      <c r="AC66" s="1101"/>
      <c r="AD66" s="1101"/>
      <c r="AE66" s="1101"/>
      <c r="AF66" s="1101"/>
    </row>
    <row r="67" spans="1:32" ht="12.75" customHeight="1">
      <c r="A67" s="1101"/>
      <c r="H67" s="100"/>
      <c r="M67" s="88"/>
      <c r="N67" s="1101"/>
      <c r="O67" s="14"/>
      <c r="P67" s="23"/>
      <c r="Q67" s="24"/>
      <c r="R67" s="1101"/>
      <c r="S67" s="1101"/>
      <c r="T67" s="1101"/>
      <c r="U67" s="1101"/>
      <c r="V67" s="1101"/>
      <c r="W67" s="1101"/>
      <c r="X67" s="1101"/>
      <c r="Y67" s="1101"/>
      <c r="Z67" s="1101"/>
      <c r="AA67" s="1101"/>
      <c r="AB67" s="1101"/>
      <c r="AC67" s="1101"/>
      <c r="AD67" s="1101"/>
      <c r="AE67" s="1101"/>
      <c r="AF67" s="1101"/>
    </row>
    <row r="68" spans="1:32" ht="12.75" customHeight="1">
      <c r="A68" s="346" t="s">
        <v>304</v>
      </c>
      <c r="B68" s="80"/>
      <c r="C68" s="81"/>
      <c r="D68" s="81"/>
      <c r="E68" s="82"/>
      <c r="F68" s="198"/>
      <c r="G68" s="82"/>
      <c r="H68" s="124"/>
      <c r="I68" s="1101"/>
      <c r="J68" s="1101"/>
      <c r="K68" s="1101"/>
      <c r="L68" s="1101"/>
      <c r="M68" s="88"/>
      <c r="N68" s="1101"/>
      <c r="O68" s="1255" t="s">
        <v>305</v>
      </c>
      <c r="P68" s="1255"/>
      <c r="Q68" s="1255"/>
      <c r="R68" s="1255"/>
      <c r="S68" s="1255"/>
      <c r="T68" s="1255"/>
      <c r="U68" s="1255"/>
      <c r="V68" s="1101"/>
      <c r="W68" s="1101"/>
      <c r="X68" s="1101"/>
      <c r="Y68" s="1101"/>
      <c r="Z68" s="1255" t="s">
        <v>306</v>
      </c>
      <c r="AA68" s="1255"/>
      <c r="AB68" s="1255"/>
      <c r="AC68" s="1255"/>
      <c r="AD68" s="1255"/>
      <c r="AE68" s="1255"/>
      <c r="AF68" s="1255"/>
    </row>
    <row r="69" spans="1:32" ht="53.4" thickBot="1">
      <c r="A69" s="1151" t="s">
        <v>307</v>
      </c>
      <c r="B69" s="1151" t="s">
        <v>308</v>
      </c>
      <c r="C69" s="1151" t="s">
        <v>265</v>
      </c>
      <c r="D69" s="1151" t="s">
        <v>268</v>
      </c>
      <c r="E69" s="1151" t="s">
        <v>267</v>
      </c>
      <c r="F69" s="1151" t="s">
        <v>269</v>
      </c>
      <c r="G69" s="1151" t="s">
        <v>309</v>
      </c>
      <c r="H69" s="1151" t="s">
        <v>310</v>
      </c>
      <c r="I69" s="1151" t="s">
        <v>311</v>
      </c>
      <c r="J69" s="1151" t="s">
        <v>312</v>
      </c>
      <c r="K69" s="1151" t="s">
        <v>313</v>
      </c>
      <c r="L69" s="1151" t="s">
        <v>314</v>
      </c>
      <c r="M69" s="88"/>
      <c r="N69" s="1101"/>
      <c r="O69" s="1151" t="s">
        <v>315</v>
      </c>
      <c r="P69" s="1151" t="s">
        <v>316</v>
      </c>
      <c r="Q69" s="24"/>
      <c r="R69" s="15"/>
      <c r="S69" s="1101"/>
      <c r="T69" s="1101"/>
      <c r="U69" s="1101"/>
      <c r="V69" s="1101"/>
      <c r="W69" s="1101"/>
      <c r="X69" s="1101"/>
      <c r="Y69" s="1101"/>
      <c r="Z69" s="1101"/>
      <c r="AA69" s="1101"/>
      <c r="AB69" s="1101"/>
      <c r="AC69" s="1101"/>
      <c r="AD69" s="1101"/>
      <c r="AE69" s="1101"/>
      <c r="AF69" s="1101"/>
    </row>
    <row r="70" spans="1:32" ht="26.4">
      <c r="A70" s="735" t="s">
        <v>317</v>
      </c>
      <c r="B70" s="3">
        <v>166.2</v>
      </c>
      <c r="C70" s="347">
        <v>7768948.8813999994</v>
      </c>
      <c r="D70" s="83">
        <v>1422.2766000000006</v>
      </c>
      <c r="E70" s="83">
        <v>8413970.3039346561</v>
      </c>
      <c r="F70" s="355">
        <v>1529.8204048730638</v>
      </c>
      <c r="G70" s="535">
        <f t="shared" ref="G70:G82" si="3">E70/C70</f>
        <v>1.0830255717190949</v>
      </c>
      <c r="H70" s="206">
        <f t="shared" ref="H70:H82" si="4">F70/D70</f>
        <v>1.0756138467532006</v>
      </c>
      <c r="I70" s="129">
        <f t="shared" ref="I70:I83" si="5">C70/$C$84</f>
        <v>0.44804838266584296</v>
      </c>
      <c r="J70" s="129">
        <f t="shared" ref="J70:J83" si="6">D70/$D$84</f>
        <v>0.43399148779264057</v>
      </c>
      <c r="K70" s="64">
        <v>-2.2682222679135666E-3</v>
      </c>
      <c r="L70" s="64">
        <v>-8.5218041749278051E-2</v>
      </c>
      <c r="M70" s="88"/>
      <c r="N70" s="1099"/>
      <c r="O70" s="64">
        <f>E70/$E$84</f>
        <v>0.44689538383568378</v>
      </c>
      <c r="P70" s="23">
        <f>F70/$F$84</f>
        <v>0.39334775455116011</v>
      </c>
      <c r="Q70" s="1099"/>
      <c r="R70" s="15"/>
      <c r="S70" s="1101"/>
      <c r="T70" s="1101"/>
      <c r="U70" s="1101"/>
      <c r="V70" s="1101"/>
      <c r="W70" s="1101"/>
      <c r="X70" s="1101"/>
      <c r="Y70" s="1101"/>
      <c r="Z70" s="1101"/>
      <c r="AA70" s="1101"/>
      <c r="AB70" s="1101"/>
      <c r="AC70" s="1101"/>
      <c r="AD70" s="1101"/>
      <c r="AE70" s="1101"/>
      <c r="AF70" s="1101"/>
    </row>
    <row r="71" spans="1:32" s="1055" customFormat="1" ht="26.4">
      <c r="A71" s="225" t="s">
        <v>318</v>
      </c>
      <c r="B71" s="3">
        <v>169.2</v>
      </c>
      <c r="C71" s="347">
        <v>1256067.0570000005</v>
      </c>
      <c r="D71" s="83">
        <v>233.41140000000007</v>
      </c>
      <c r="E71" s="83">
        <v>1235604.0446850348</v>
      </c>
      <c r="F71" s="355">
        <v>228.20329351822477</v>
      </c>
      <c r="G71" s="535">
        <f t="shared" si="3"/>
        <v>0.98370866252647393</v>
      </c>
      <c r="H71" s="206">
        <f t="shared" si="4"/>
        <v>0.97768700893882943</v>
      </c>
      <c r="I71" s="129">
        <f t="shared" si="5"/>
        <v>7.2439505266416446E-2</v>
      </c>
      <c r="J71" s="129">
        <f t="shared" si="6"/>
        <v>7.1222827369699496E-2</v>
      </c>
      <c r="K71" s="64">
        <v>-7.9745528617107819E-3</v>
      </c>
      <c r="L71" s="64">
        <v>-1.6032246222918989E-2</v>
      </c>
      <c r="M71" s="88"/>
      <c r="N71" s="1099"/>
      <c r="O71" s="64"/>
      <c r="P71" s="23"/>
      <c r="Q71" s="1099"/>
      <c r="R71" s="15"/>
      <c r="S71" s="1101"/>
      <c r="T71" s="1101"/>
      <c r="U71" s="1101"/>
      <c r="V71" s="1101"/>
      <c r="W71" s="1101"/>
      <c r="X71" s="1101"/>
      <c r="Y71" s="1101"/>
      <c r="Z71" s="1101"/>
      <c r="AA71" s="1101"/>
      <c r="AB71" s="1101"/>
      <c r="AC71" s="1101"/>
      <c r="AD71" s="1101"/>
      <c r="AE71" s="1101"/>
      <c r="AF71" s="1101"/>
    </row>
    <row r="72" spans="1:32" s="1055" customFormat="1" ht="26.4">
      <c r="A72" s="225" t="s">
        <v>319</v>
      </c>
      <c r="B72" s="3">
        <v>115.1</v>
      </c>
      <c r="C72" s="347">
        <v>1255869.0647999998</v>
      </c>
      <c r="D72" s="83">
        <v>255.19630000000006</v>
      </c>
      <c r="E72" s="83">
        <v>1427192.6891645347</v>
      </c>
      <c r="F72" s="355">
        <v>777.11875429692134</v>
      </c>
      <c r="G72" s="206">
        <f t="shared" si="3"/>
        <v>1.1364183808379886</v>
      </c>
      <c r="H72" s="206">
        <f t="shared" si="4"/>
        <v>3.0451803348909099</v>
      </c>
      <c r="I72" s="129">
        <f t="shared" si="5"/>
        <v>7.2428086722370777E-2</v>
      </c>
      <c r="J72" s="129">
        <f t="shared" si="6"/>
        <v>7.7870241214808025E-2</v>
      </c>
      <c r="K72" s="64">
        <v>3.9509157525161598E-3</v>
      </c>
      <c r="L72" s="64">
        <v>0.15693676466316564</v>
      </c>
      <c r="M72" s="88"/>
      <c r="N72" s="1099"/>
      <c r="O72" s="64"/>
      <c r="P72" s="23"/>
      <c r="Q72" s="1099"/>
      <c r="R72" s="15"/>
      <c r="S72" s="1101"/>
      <c r="T72" s="1101"/>
      <c r="U72" s="1101"/>
      <c r="V72" s="1101"/>
      <c r="W72" s="1101"/>
      <c r="X72" s="1101"/>
      <c r="Y72" s="1101"/>
      <c r="Z72" s="1101"/>
      <c r="AA72" s="1101"/>
      <c r="AB72" s="1101"/>
      <c r="AC72" s="1101"/>
      <c r="AD72" s="1101"/>
      <c r="AE72" s="1101"/>
      <c r="AF72" s="1101"/>
    </row>
    <row r="73" spans="1:32" s="1055" customFormat="1" ht="26.4">
      <c r="A73" s="225" t="s">
        <v>320</v>
      </c>
      <c r="B73" s="3">
        <v>172.1</v>
      </c>
      <c r="C73" s="347">
        <v>932716.8751000003</v>
      </c>
      <c r="D73" s="83">
        <v>211.95620000000005</v>
      </c>
      <c r="E73" s="83">
        <v>900267.51635546866</v>
      </c>
      <c r="F73" s="355">
        <v>163.15545321358164</v>
      </c>
      <c r="G73" s="535">
        <f t="shared" si="3"/>
        <v>0.96520985133773562</v>
      </c>
      <c r="H73" s="206">
        <f t="shared" si="4"/>
        <v>0.76976022977191327</v>
      </c>
      <c r="I73" s="129">
        <f t="shared" si="5"/>
        <v>5.3791355015118378E-2</v>
      </c>
      <c r="J73" s="129">
        <f t="shared" si="6"/>
        <v>6.4676017720374832E-2</v>
      </c>
      <c r="K73" s="64">
        <v>-6.8565982138455439E-3</v>
      </c>
      <c r="L73" s="64">
        <v>-2.8834430868898808E-2</v>
      </c>
      <c r="M73" s="88"/>
      <c r="N73" s="1099"/>
      <c r="O73" s="64"/>
      <c r="P73" s="23"/>
      <c r="Q73" s="1099"/>
      <c r="R73" s="15"/>
      <c r="S73" s="1101"/>
      <c r="T73" s="1101"/>
      <c r="U73" s="1101"/>
      <c r="V73" s="1101"/>
      <c r="W73" s="1101"/>
      <c r="X73" s="1101"/>
      <c r="Y73" s="1101"/>
      <c r="Z73" s="1101"/>
      <c r="AA73" s="1101"/>
      <c r="AB73" s="1101"/>
      <c r="AC73" s="1101"/>
      <c r="AD73" s="1101"/>
      <c r="AE73" s="1101"/>
      <c r="AF73" s="1101"/>
    </row>
    <row r="74" spans="1:32" ht="26.4">
      <c r="A74" s="225" t="s">
        <v>321</v>
      </c>
      <c r="B74" s="3">
        <v>173.2</v>
      </c>
      <c r="C74" s="347">
        <v>632360.64150000014</v>
      </c>
      <c r="D74" s="83">
        <v>143.73450000000011</v>
      </c>
      <c r="E74" s="83">
        <v>585737.98066442087</v>
      </c>
      <c r="F74" s="355">
        <v>117.05928688666225</v>
      </c>
      <c r="G74" s="535">
        <f t="shared" si="3"/>
        <v>0.92627203880844433</v>
      </c>
      <c r="H74" s="206">
        <f t="shared" si="4"/>
        <v>0.81441328899228893</v>
      </c>
      <c r="I74" s="129">
        <f t="shared" si="5"/>
        <v>3.64693045366715E-2</v>
      </c>
      <c r="J74" s="129">
        <f t="shared" si="6"/>
        <v>4.3858943824380797E-2</v>
      </c>
      <c r="K74" s="64">
        <v>-6.0388276954324027E-3</v>
      </c>
      <c r="L74" s="64">
        <v>-1.7079588989743932E-2</v>
      </c>
      <c r="M74" s="88"/>
      <c r="N74" s="231"/>
      <c r="O74" s="64">
        <f t="shared" ref="O74:O84" si="7">E74/$E$84</f>
        <v>3.1110592293599516E-2</v>
      </c>
      <c r="P74" s="23">
        <f t="shared" ref="P74:P84" si="8">F74/$F$84</f>
        <v>3.0098309252221813E-2</v>
      </c>
      <c r="Q74" s="231"/>
      <c r="R74" s="15"/>
      <c r="S74" s="1101"/>
      <c r="T74" s="1101"/>
      <c r="U74" s="1101"/>
      <c r="V74" s="1101"/>
      <c r="W74" s="1101"/>
      <c r="X74" s="1101"/>
      <c r="Y74" s="1101"/>
      <c r="Z74" s="1101"/>
      <c r="AA74" s="1101"/>
      <c r="AB74" s="1101"/>
      <c r="AC74" s="1101"/>
      <c r="AD74" s="1101"/>
      <c r="AE74" s="1101"/>
      <c r="AF74" s="1101"/>
    </row>
    <row r="75" spans="1:32" s="5" customFormat="1" ht="26.4">
      <c r="A75" s="632" t="s">
        <v>322</v>
      </c>
      <c r="B75" s="633">
        <v>222.2</v>
      </c>
      <c r="C75" s="347">
        <v>600689.51280000014</v>
      </c>
      <c r="D75" s="83">
        <v>108.50579999999999</v>
      </c>
      <c r="E75" s="83">
        <v>457992.92546772928</v>
      </c>
      <c r="F75" s="83">
        <v>86.797544379423186</v>
      </c>
      <c r="G75" s="634">
        <f t="shared" si="3"/>
        <v>0.76244534940002895</v>
      </c>
      <c r="H75" s="634">
        <f t="shared" si="4"/>
        <v>0.79993460607104128</v>
      </c>
      <c r="I75" s="129">
        <f t="shared" si="5"/>
        <v>3.4642777137938043E-2</v>
      </c>
      <c r="J75" s="129">
        <f t="shared" si="6"/>
        <v>3.31093076945305E-2</v>
      </c>
      <c r="K75" s="64">
        <v>-1.1604604719391842E-2</v>
      </c>
      <c r="L75" s="64">
        <v>-1.3245904641495443E-2</v>
      </c>
      <c r="M75" s="88"/>
      <c r="N75" s="1101"/>
      <c r="O75" s="64">
        <f t="shared" si="7"/>
        <v>2.4325605728037297E-2</v>
      </c>
      <c r="P75" s="23">
        <f t="shared" si="8"/>
        <v>2.23174034503963E-2</v>
      </c>
      <c r="Q75" s="1101"/>
      <c r="R75" s="1099"/>
      <c r="S75" s="1099"/>
      <c r="T75" s="1099"/>
      <c r="U75" s="1099"/>
      <c r="V75" s="1099"/>
      <c r="W75" s="1099"/>
      <c r="X75" s="1099"/>
      <c r="Y75" s="1099"/>
      <c r="Z75" s="1099"/>
      <c r="AA75" s="1099"/>
      <c r="AB75" s="1099"/>
      <c r="AC75" s="1099"/>
      <c r="AD75" s="1099"/>
      <c r="AE75" s="1099"/>
      <c r="AF75" s="1099"/>
    </row>
    <row r="76" spans="1:32" s="5" customFormat="1" ht="26.4">
      <c r="A76" s="225" t="s">
        <v>323</v>
      </c>
      <c r="B76" s="3">
        <v>96.3</v>
      </c>
      <c r="C76" s="347">
        <v>554671.3624000001</v>
      </c>
      <c r="D76" s="83">
        <v>105.68560000000002</v>
      </c>
      <c r="E76" s="83">
        <v>672726.38427396503</v>
      </c>
      <c r="F76" s="355">
        <v>126.57870206103034</v>
      </c>
      <c r="G76" s="535">
        <f t="shared" si="3"/>
        <v>1.2128377808494641</v>
      </c>
      <c r="H76" s="206">
        <f t="shared" si="4"/>
        <v>1.1976910956746265</v>
      </c>
      <c r="I76" s="129">
        <f t="shared" si="5"/>
        <v>3.198883280457309E-2</v>
      </c>
      <c r="J76" s="129">
        <f t="shared" si="6"/>
        <v>3.2248755820251759E-2</v>
      </c>
      <c r="K76" s="64">
        <v>4.1974278053549252E-3</v>
      </c>
      <c r="L76" s="64">
        <v>3.6444144652358901E-4</v>
      </c>
      <c r="M76" s="88"/>
      <c r="N76" s="1101"/>
      <c r="O76" s="64">
        <f t="shared" si="7"/>
        <v>3.5730850580244701E-2</v>
      </c>
      <c r="P76" s="23">
        <f t="shared" si="8"/>
        <v>3.2545943348061074E-2</v>
      </c>
      <c r="Q76" s="1101"/>
      <c r="R76" s="1099"/>
      <c r="S76" s="1099"/>
      <c r="T76" s="1099"/>
      <c r="U76" s="1099"/>
      <c r="V76" s="1099"/>
      <c r="W76" s="1099"/>
      <c r="X76" s="1099"/>
      <c r="Y76" s="1099"/>
      <c r="Z76" s="1099"/>
      <c r="AA76" s="1099"/>
      <c r="AB76" s="1099"/>
      <c r="AC76" s="1099"/>
      <c r="AD76" s="1099"/>
      <c r="AE76" s="1099"/>
      <c r="AF76" s="1099"/>
    </row>
    <row r="77" spans="1:32" ht="26.4">
      <c r="A77" s="225" t="s">
        <v>324</v>
      </c>
      <c r="B77" s="3">
        <v>97.3</v>
      </c>
      <c r="C77" s="347">
        <v>452831.26439999999</v>
      </c>
      <c r="D77" s="83">
        <v>86.770700000000005</v>
      </c>
      <c r="E77" s="83">
        <v>564243.73310587893</v>
      </c>
      <c r="F77" s="355">
        <v>103.72394784305425</v>
      </c>
      <c r="G77" s="206">
        <f t="shared" si="3"/>
        <v>1.2460352839230306</v>
      </c>
      <c r="H77" s="206">
        <f t="shared" si="4"/>
        <v>1.1953798672023419</v>
      </c>
      <c r="I77" s="129">
        <f t="shared" si="5"/>
        <v>2.6115542621305929E-2</v>
      </c>
      <c r="J77" s="129">
        <f t="shared" si="6"/>
        <v>2.6477089751605887E-2</v>
      </c>
      <c r="K77" s="64">
        <v>4.2963149242931653E-3</v>
      </c>
      <c r="L77" s="64">
        <v>2.3458329048287041E-4</v>
      </c>
      <c r="M77" s="88"/>
      <c r="O77" s="64">
        <f t="shared" si="7"/>
        <v>2.9968957647177972E-2</v>
      </c>
      <c r="P77" s="23">
        <f t="shared" si="8"/>
        <v>2.6669523982870633E-2</v>
      </c>
      <c r="Q77" s="1101"/>
      <c r="R77" s="1101"/>
      <c r="S77" s="1101"/>
      <c r="T77" s="1101"/>
      <c r="U77" s="1101"/>
      <c r="V77" s="1101"/>
      <c r="W77" s="1101"/>
      <c r="X77" s="1101"/>
      <c r="Y77" s="1101"/>
      <c r="Z77" s="1101"/>
      <c r="AA77" s="1101"/>
      <c r="AB77" s="1101"/>
      <c r="AC77" s="1101"/>
      <c r="AD77" s="1101"/>
      <c r="AE77" s="1101"/>
      <c r="AF77" s="1101"/>
    </row>
    <row r="78" spans="1:32" ht="26.4">
      <c r="A78" s="360" t="s">
        <v>325</v>
      </c>
      <c r="B78" s="2">
        <v>221.3</v>
      </c>
      <c r="C78" s="347">
        <v>447940.74400000001</v>
      </c>
      <c r="D78" s="83">
        <v>75.708799999999982</v>
      </c>
      <c r="E78" s="83">
        <v>479333.80198515265</v>
      </c>
      <c r="F78" s="355">
        <v>84.406976196370067</v>
      </c>
      <c r="G78" s="206">
        <f t="shared" si="3"/>
        <v>1.0700830598815825</v>
      </c>
      <c r="H78" s="206">
        <f t="shared" si="4"/>
        <v>1.1148898965030496</v>
      </c>
      <c r="I78" s="129">
        <f t="shared" si="5"/>
        <v>2.5833498063018212E-2</v>
      </c>
      <c r="J78" s="129">
        <f t="shared" si="6"/>
        <v>2.3101677093608549E-2</v>
      </c>
      <c r="K78" s="64">
        <v>-4.1731574118464287E-4</v>
      </c>
      <c r="L78" s="64">
        <v>-1.6994552367355364E-3</v>
      </c>
      <c r="M78" s="88"/>
      <c r="O78" s="64">
        <f t="shared" si="7"/>
        <v>2.5459094302174995E-2</v>
      </c>
      <c r="P78" s="23">
        <f t="shared" si="8"/>
        <v>2.170274004029267E-2</v>
      </c>
      <c r="Q78" s="1101"/>
      <c r="R78" s="1101"/>
      <c r="S78" s="1101"/>
      <c r="T78" s="1101"/>
      <c r="U78" s="1101"/>
      <c r="V78" s="1101"/>
      <c r="W78" s="1101"/>
      <c r="X78" s="1101"/>
      <c r="Y78" s="1101"/>
      <c r="Z78" s="1101"/>
      <c r="AA78" s="1101"/>
      <c r="AB78" s="1101"/>
      <c r="AC78" s="1101"/>
      <c r="AD78" s="1101"/>
      <c r="AE78" s="1101"/>
      <c r="AF78" s="1101"/>
    </row>
    <row r="79" spans="1:32" ht="26.4">
      <c r="A79" s="225" t="s">
        <v>326</v>
      </c>
      <c r="B79" s="3">
        <v>154.19999999999999</v>
      </c>
      <c r="C79" s="347">
        <v>437754.72</v>
      </c>
      <c r="D79" s="83">
        <v>49.972000000000001</v>
      </c>
      <c r="E79" s="83">
        <v>307077.45501253434</v>
      </c>
      <c r="F79" s="355">
        <v>54.896011573596688</v>
      </c>
      <c r="G79" s="535">
        <f t="shared" si="3"/>
        <v>0.70148291036709864</v>
      </c>
      <c r="H79" s="206">
        <f t="shared" si="4"/>
        <v>1.098535411302263</v>
      </c>
      <c r="I79" s="129">
        <f t="shared" si="5"/>
        <v>2.5246052882380975E-2</v>
      </c>
      <c r="J79" s="129">
        <f t="shared" si="6"/>
        <v>1.5248386022784758E-2</v>
      </c>
      <c r="K79" s="64">
        <v>-9.9542960968685978E-3</v>
      </c>
      <c r="L79" s="64">
        <v>-1.3660298598550114E-3</v>
      </c>
      <c r="M79" s="88"/>
      <c r="O79" s="64">
        <f t="shared" si="7"/>
        <v>1.630995738848013E-2</v>
      </c>
      <c r="P79" s="23">
        <f t="shared" si="8"/>
        <v>1.4114874411078627E-2</v>
      </c>
      <c r="Q79" s="1101"/>
      <c r="R79" s="1101"/>
      <c r="S79" s="1101"/>
      <c r="T79" s="1101"/>
      <c r="U79" s="1101"/>
      <c r="V79" s="1101"/>
      <c r="W79" s="1101"/>
      <c r="X79" s="1101"/>
      <c r="Y79" s="1101"/>
      <c r="Z79" s="1101"/>
      <c r="AA79" s="1101"/>
      <c r="AB79" s="1101"/>
      <c r="AC79" s="1101"/>
      <c r="AD79" s="1101"/>
      <c r="AE79" s="1101"/>
      <c r="AF79" s="1101"/>
    </row>
    <row r="80" spans="1:32">
      <c r="A80" s="225" t="s">
        <v>327</v>
      </c>
      <c r="B80" s="3">
        <v>109.1</v>
      </c>
      <c r="C80" s="347">
        <v>318196.06200000003</v>
      </c>
      <c r="D80" s="83">
        <v>64.727999999999994</v>
      </c>
      <c r="E80" s="83">
        <v>332262.32524260913</v>
      </c>
      <c r="F80" s="355">
        <v>59.416538436020595</v>
      </c>
      <c r="G80" s="206">
        <f t="shared" si="3"/>
        <v>1.0442062769545184</v>
      </c>
      <c r="H80" s="206">
        <f t="shared" si="4"/>
        <v>0.91794182480565756</v>
      </c>
      <c r="I80" s="129">
        <f t="shared" si="5"/>
        <v>1.8350903465340997E-2</v>
      </c>
      <c r="J80" s="129">
        <f t="shared" si="6"/>
        <v>1.9751011175914747E-2</v>
      </c>
      <c r="K80" s="64">
        <v>-7.7792128158304941E-4</v>
      </c>
      <c r="L80" s="64">
        <v>-5.4163013818104844E-3</v>
      </c>
      <c r="M80" s="88"/>
      <c r="O80" s="64"/>
      <c r="P80" s="23"/>
      <c r="Q80" s="1101"/>
      <c r="R80" s="1101"/>
      <c r="S80" s="1101"/>
      <c r="T80" s="1101"/>
      <c r="U80" s="1101"/>
      <c r="V80" s="1101"/>
      <c r="W80" s="1101"/>
      <c r="X80" s="1101"/>
      <c r="Y80" s="1101"/>
      <c r="Z80" s="1101"/>
      <c r="AA80" s="1101"/>
      <c r="AB80" s="1101"/>
      <c r="AC80" s="1101"/>
      <c r="AD80" s="1101"/>
      <c r="AE80" s="1101"/>
      <c r="AF80" s="1101"/>
    </row>
    <row r="81" spans="1:32" ht="26.4">
      <c r="A81" s="225" t="s">
        <v>328</v>
      </c>
      <c r="B81" s="3">
        <v>155.1</v>
      </c>
      <c r="C81" s="347">
        <v>313958.40000000002</v>
      </c>
      <c r="D81" s="83">
        <v>35.840000000000003</v>
      </c>
      <c r="E81" s="83">
        <v>420786.67157999997</v>
      </c>
      <c r="F81" s="355">
        <v>48.002130000000001</v>
      </c>
      <c r="G81" s="535">
        <f t="shared" si="3"/>
        <v>1.3402625047777028</v>
      </c>
      <c r="H81" s="206">
        <f t="shared" si="4"/>
        <v>1.3393451450892857</v>
      </c>
      <c r="I81" s="129">
        <f t="shared" si="5"/>
        <v>1.8106510351887744E-2</v>
      </c>
      <c r="J81" s="129">
        <f t="shared" si="6"/>
        <v>1.0936167354850831E-2</v>
      </c>
      <c r="K81" s="64">
        <v>4.6920257005518273E-3</v>
      </c>
      <c r="L81" s="64">
        <v>1.6872074171088158E-3</v>
      </c>
      <c r="M81" s="88"/>
      <c r="O81" s="64">
        <f t="shared" si="7"/>
        <v>2.2349451485554506E-2</v>
      </c>
      <c r="P81" s="23">
        <f t="shared" si="8"/>
        <v>1.234231808454638E-2</v>
      </c>
      <c r="Q81" s="1101"/>
      <c r="R81" s="1101"/>
      <c r="S81" s="1101"/>
      <c r="T81" s="1101"/>
      <c r="U81" s="1101"/>
      <c r="V81" s="1101"/>
      <c r="W81" s="1101"/>
      <c r="X81" s="1101"/>
      <c r="Y81" s="1101"/>
      <c r="Z81" s="1101"/>
      <c r="AA81" s="1101"/>
      <c r="AB81" s="1101"/>
      <c r="AC81" s="1101"/>
      <c r="AD81" s="1101"/>
      <c r="AE81" s="1101"/>
      <c r="AF81" s="1101"/>
    </row>
    <row r="82" spans="1:32" ht="26.4">
      <c r="A82" s="225" t="s">
        <v>329</v>
      </c>
      <c r="B82" s="3">
        <v>177.2</v>
      </c>
      <c r="C82" s="347">
        <v>303880.84500000003</v>
      </c>
      <c r="D82" s="83">
        <v>65.827500000000001</v>
      </c>
      <c r="E82" s="83">
        <v>290656.60454950552</v>
      </c>
      <c r="F82" s="355">
        <v>55.375304399384049</v>
      </c>
      <c r="G82" s="206">
        <f t="shared" si="3"/>
        <v>0.95648215190893482</v>
      </c>
      <c r="H82" s="206">
        <f t="shared" si="4"/>
        <v>0.84121840263391512</v>
      </c>
      <c r="I82" s="129">
        <f t="shared" si="5"/>
        <v>1.7525320761390347E-2</v>
      </c>
      <c r="J82" s="129">
        <f t="shared" si="6"/>
        <v>2.0086511064493388E-2</v>
      </c>
      <c r="K82" s="64">
        <v>-2.3071167095793932E-3</v>
      </c>
      <c r="L82" s="64">
        <v>-7.0828869615295886E-3</v>
      </c>
      <c r="M82" s="88"/>
      <c r="O82" s="64"/>
      <c r="P82" s="23"/>
      <c r="Q82" s="1101"/>
      <c r="R82" s="1101"/>
      <c r="S82" s="1101"/>
      <c r="T82" s="1101"/>
      <c r="U82" s="1101"/>
      <c r="V82" s="1101"/>
      <c r="W82" s="1101"/>
      <c r="X82" s="1101"/>
      <c r="Y82" s="1101"/>
      <c r="Z82" s="1101"/>
      <c r="AA82" s="1101"/>
      <c r="AB82" s="1101"/>
      <c r="AC82" s="1101"/>
      <c r="AD82" s="1101"/>
      <c r="AE82" s="1101"/>
      <c r="AF82" s="1101"/>
    </row>
    <row r="83" spans="1:32">
      <c r="A83" s="631" t="s">
        <v>330</v>
      </c>
      <c r="B83" s="578"/>
      <c r="C83" s="578">
        <v>2063645.7050000001</v>
      </c>
      <c r="D83" s="579">
        <v>417.58589999999998</v>
      </c>
      <c r="E83" s="579">
        <v>2739753.7740000002</v>
      </c>
      <c r="F83" s="580">
        <v>454.6769678</v>
      </c>
      <c r="G83" s="208">
        <f t="shared" ref="G83:H83" si="9">E83/C83</f>
        <v>1.327627977691064</v>
      </c>
      <c r="H83" s="208">
        <f t="shared" si="9"/>
        <v>1.0888226058399002</v>
      </c>
      <c r="I83" s="581">
        <f t="shared" si="5"/>
        <v>0.11901392770574439</v>
      </c>
      <c r="J83" s="581">
        <f t="shared" si="6"/>
        <v>0.12742157610005589</v>
      </c>
      <c r="K83" s="582">
        <v>2.904E-2</v>
      </c>
      <c r="L83" s="582">
        <v>-1.2652999999999999E-2</v>
      </c>
      <c r="M83" s="88"/>
      <c r="N83" s="42"/>
      <c r="O83" s="64">
        <f>E83/$E$84</f>
        <v>0.14551790298979667</v>
      </c>
      <c r="P83" s="23">
        <f>F83/$F$84</f>
        <v>0.1169066406491681</v>
      </c>
      <c r="Q83" s="1101"/>
      <c r="R83" s="1101"/>
      <c r="S83" s="1101"/>
      <c r="T83" s="1101"/>
      <c r="U83" s="1101"/>
      <c r="V83" s="1101"/>
      <c r="W83" s="1101"/>
      <c r="X83" s="1101"/>
      <c r="Y83" s="1101"/>
      <c r="Z83" s="1101"/>
      <c r="AA83" s="1101"/>
      <c r="AB83" s="1101"/>
      <c r="AC83" s="1101"/>
      <c r="AD83" s="1101"/>
      <c r="AE83" s="1101"/>
      <c r="AF83" s="1101"/>
    </row>
    <row r="84" spans="1:32" ht="12.75" customHeight="1">
      <c r="A84" s="1099" t="s">
        <v>331</v>
      </c>
      <c r="B84" s="1101"/>
      <c r="C84" s="350">
        <f>SUM(C70:C83)</f>
        <v>17339531.135400005</v>
      </c>
      <c r="D84" s="350">
        <f>SUM(D70:D83)</f>
        <v>3277.1993000000007</v>
      </c>
      <c r="E84" s="350">
        <f>SUM(E70:E83)</f>
        <v>18827606.210021488</v>
      </c>
      <c r="F84" s="350">
        <f>SUM(F70:F83)</f>
        <v>3889.2313154773337</v>
      </c>
      <c r="G84" s="536">
        <f t="shared" ref="G84:H84" si="10">E84/C84</f>
        <v>1.0858197988746918</v>
      </c>
      <c r="H84" s="385">
        <f t="shared" si="10"/>
        <v>1.1867545911770863</v>
      </c>
      <c r="I84" s="129">
        <f t="shared" ref="I84" si="11">C84/$C$84</f>
        <v>1</v>
      </c>
      <c r="J84" s="129">
        <f t="shared" ref="J84" si="12">D84/$D$84</f>
        <v>1</v>
      </c>
      <c r="K84" s="537"/>
      <c r="L84" s="537"/>
      <c r="M84" s="88"/>
      <c r="N84" s="42"/>
      <c r="O84" s="64">
        <f t="shared" si="7"/>
        <v>1</v>
      </c>
      <c r="P84" s="23">
        <f t="shared" si="8"/>
        <v>1</v>
      </c>
      <c r="Q84" s="1101"/>
      <c r="R84" s="1101"/>
      <c r="S84" s="1101"/>
      <c r="T84" s="1101"/>
      <c r="U84" s="1101"/>
      <c r="V84" s="1101"/>
      <c r="W84" s="1101"/>
      <c r="X84" s="1101"/>
      <c r="Y84" s="1101"/>
      <c r="Z84" s="1101"/>
      <c r="AA84" s="1101"/>
      <c r="AB84" s="1101"/>
      <c r="AC84" s="1101"/>
      <c r="AD84" s="1101"/>
      <c r="AE84" s="1101"/>
      <c r="AF84" s="1101"/>
    </row>
    <row r="85" spans="1:32" ht="39.75" customHeight="1">
      <c r="A85" s="1099"/>
      <c r="B85" s="350"/>
      <c r="C85" s="351"/>
      <c r="D85" s="351"/>
      <c r="E85" s="352"/>
      <c r="F85" s="349"/>
      <c r="G85" s="348"/>
      <c r="H85" s="353"/>
      <c r="I85" s="353"/>
      <c r="J85" s="354"/>
      <c r="K85" s="354"/>
      <c r="L85" s="354"/>
      <c r="M85" s="88"/>
      <c r="N85" s="32"/>
      <c r="O85" s="33"/>
      <c r="P85" s="1101"/>
      <c r="Q85" s="1101"/>
      <c r="R85" s="1101"/>
      <c r="S85" s="1101"/>
      <c r="T85" s="1101"/>
      <c r="U85" s="1101"/>
      <c r="V85" s="1101"/>
      <c r="W85" s="1101"/>
      <c r="X85" s="1101"/>
      <c r="Y85" s="1101"/>
      <c r="Z85" s="1101"/>
      <c r="AA85" s="1101"/>
      <c r="AB85" s="1101"/>
      <c r="AC85" s="1101"/>
      <c r="AD85" s="1101"/>
      <c r="AE85" s="1101"/>
      <c r="AF85" s="1101"/>
    </row>
    <row r="86" spans="1:32" ht="13.35" customHeight="1">
      <c r="A86" s="290" t="s">
        <v>256</v>
      </c>
      <c r="B86" s="350"/>
      <c r="C86" s="351"/>
      <c r="D86" s="351"/>
      <c r="E86" s="352"/>
      <c r="F86" s="349"/>
      <c r="G86" s="348"/>
      <c r="H86" s="353"/>
      <c r="I86" s="353"/>
      <c r="J86" s="354"/>
      <c r="K86" s="354"/>
      <c r="L86" s="354"/>
      <c r="M86" s="88"/>
      <c r="N86" s="32"/>
      <c r="O86" s="33"/>
      <c r="P86" s="1101"/>
      <c r="Q86" s="1101"/>
      <c r="R86" s="1101"/>
      <c r="S86" s="1101"/>
      <c r="T86" s="1101"/>
      <c r="U86" s="1101"/>
      <c r="V86" s="1101"/>
      <c r="W86" s="1101"/>
      <c r="X86" s="1101"/>
      <c r="Y86" s="1101"/>
      <c r="Z86" s="1101"/>
      <c r="AA86" s="1101"/>
      <c r="AB86" s="1101"/>
      <c r="AC86" s="1101"/>
      <c r="AD86" s="1101"/>
      <c r="AE86" s="1101"/>
      <c r="AF86" s="1101"/>
    </row>
    <row r="87" spans="1:32" ht="12.75" customHeight="1">
      <c r="A87" s="1101"/>
      <c r="P87" s="1101"/>
      <c r="Q87" s="1101"/>
      <c r="R87" s="1101"/>
      <c r="S87" s="1101"/>
      <c r="T87" s="1101"/>
      <c r="U87" s="1101"/>
      <c r="V87" s="1101"/>
      <c r="W87" s="1101"/>
      <c r="X87" s="1101"/>
      <c r="Y87" s="1101"/>
      <c r="Z87" s="1101"/>
      <c r="AA87" s="1101"/>
      <c r="AB87" s="1101"/>
      <c r="AC87" s="1101"/>
      <c r="AD87" s="1101"/>
      <c r="AE87" s="1101"/>
      <c r="AF87" s="1101"/>
    </row>
    <row r="88" spans="1:32" ht="12.75" customHeight="1">
      <c r="A88" s="1150" t="s">
        <v>332</v>
      </c>
      <c r="B88" s="350"/>
      <c r="C88" s="351"/>
      <c r="D88" s="351"/>
      <c r="E88" s="352"/>
      <c r="F88" s="349"/>
      <c r="G88" s="348"/>
      <c r="H88" s="353"/>
      <c r="I88" s="353"/>
      <c r="J88" s="354"/>
      <c r="K88" s="354"/>
      <c r="L88" s="354"/>
      <c r="O88" s="1255" t="s">
        <v>333</v>
      </c>
      <c r="P88" s="1255"/>
      <c r="Q88" s="1255"/>
      <c r="R88" s="1255"/>
      <c r="S88" s="1255"/>
      <c r="T88" s="1255"/>
      <c r="U88" s="1255"/>
      <c r="V88" s="1101"/>
      <c r="W88" s="1101"/>
      <c r="X88" s="1101"/>
      <c r="Y88" s="1101"/>
      <c r="Z88" s="1255" t="s">
        <v>334</v>
      </c>
      <c r="AA88" s="1255"/>
      <c r="AB88" s="1255"/>
      <c r="AC88" s="1255"/>
      <c r="AD88" s="1255"/>
      <c r="AE88" s="1255"/>
      <c r="AF88" s="1255"/>
    </row>
    <row r="89" spans="1:32" ht="40.200000000000003" thickBot="1">
      <c r="A89" s="577" t="s">
        <v>78</v>
      </c>
      <c r="B89" s="1151" t="s">
        <v>277</v>
      </c>
      <c r="C89" s="1151" t="s">
        <v>264</v>
      </c>
      <c r="D89" s="1151" t="s">
        <v>265</v>
      </c>
      <c r="E89" s="1151" t="s">
        <v>267</v>
      </c>
      <c r="F89" s="1151" t="s">
        <v>309</v>
      </c>
      <c r="G89" s="1151" t="s">
        <v>335</v>
      </c>
      <c r="H89" s="1151" t="s">
        <v>268</v>
      </c>
      <c r="I89" s="1151" t="s">
        <v>269</v>
      </c>
      <c r="J89" s="1151" t="s">
        <v>336</v>
      </c>
      <c r="K89" s="1151" t="s">
        <v>337</v>
      </c>
      <c r="P89" s="1101"/>
      <c r="Q89" s="1101"/>
      <c r="R89" s="1101"/>
      <c r="S89" s="1101"/>
      <c r="T89" s="1101"/>
      <c r="U89" s="1101"/>
      <c r="V89" s="1101"/>
      <c r="W89" s="1101"/>
      <c r="X89" s="1101"/>
      <c r="Y89" s="1101"/>
      <c r="Z89" s="1101"/>
      <c r="AA89" s="1101"/>
      <c r="AB89" s="1101"/>
      <c r="AC89" s="1101"/>
      <c r="AD89" s="1101"/>
      <c r="AE89" s="1101"/>
      <c r="AF89" s="1101"/>
    </row>
    <row r="90" spans="1:32" ht="12.75" customHeight="1" thickBot="1">
      <c r="A90" s="1295" t="s">
        <v>338</v>
      </c>
      <c r="B90" s="395" t="s">
        <v>290</v>
      </c>
      <c r="C90" s="394">
        <v>1</v>
      </c>
      <c r="D90" s="395">
        <v>114151.54770000001</v>
      </c>
      <c r="E90" s="395">
        <v>122266.29623977513</v>
      </c>
      <c r="F90" s="531">
        <f>E90/D90</f>
        <v>1.0710875034397376</v>
      </c>
      <c r="G90" s="396">
        <f>E90/$E$98</f>
        <v>6.4939905198371914E-3</v>
      </c>
      <c r="H90" s="395">
        <v>21.917400000000004</v>
      </c>
      <c r="I90" s="395">
        <v>0</v>
      </c>
      <c r="J90" s="531">
        <f t="shared" ref="J90:J97" si="13">I90/H90</f>
        <v>0</v>
      </c>
      <c r="K90" s="396">
        <f>I90/$I$98</f>
        <v>0</v>
      </c>
      <c r="P90" s="1101"/>
      <c r="Q90" s="1101"/>
      <c r="R90" s="1101"/>
      <c r="S90" s="1101"/>
      <c r="T90" s="1101"/>
      <c r="U90" s="1101"/>
      <c r="V90" s="1101"/>
      <c r="W90" s="1101"/>
      <c r="X90" s="1101"/>
      <c r="Y90" s="1101"/>
      <c r="Z90" s="1101"/>
      <c r="AA90" s="1101"/>
      <c r="AB90" s="1101"/>
      <c r="AC90" s="1101"/>
      <c r="AD90" s="1101"/>
      <c r="AE90" s="1101"/>
      <c r="AF90" s="1101"/>
    </row>
    <row r="91" spans="1:32" s="1055" customFormat="1" ht="12.75" customHeight="1" thickBot="1">
      <c r="A91" s="1295"/>
      <c r="B91" s="395" t="s">
        <v>284</v>
      </c>
      <c r="C91" s="394">
        <v>15</v>
      </c>
      <c r="D91" s="395">
        <v>882284.53820000042</v>
      </c>
      <c r="E91" s="395">
        <v>866959.40508657368</v>
      </c>
      <c r="F91" s="531">
        <f>E91/D91</f>
        <v>0.98263016923690805</v>
      </c>
      <c r="G91" s="396">
        <f>E91/$E$98</f>
        <v>4.6047245486809517E-2</v>
      </c>
      <c r="H91" s="395">
        <v>171.72319999999996</v>
      </c>
      <c r="I91" s="395">
        <v>281.88603065616837</v>
      </c>
      <c r="J91" s="531">
        <f>I91/H91</f>
        <v>1.6415139634957212</v>
      </c>
      <c r="K91" s="396">
        <f>I91/$I$98</f>
        <v>7.2478597386616717E-2</v>
      </c>
      <c r="L91" s="30"/>
      <c r="M91" s="86"/>
      <c r="N91" s="30"/>
      <c r="O91" s="30"/>
      <c r="P91" s="1101"/>
      <c r="Q91" s="1101"/>
      <c r="R91" s="1101"/>
      <c r="S91" s="1101"/>
      <c r="T91" s="1101"/>
      <c r="U91" s="1101"/>
      <c r="V91" s="1101"/>
      <c r="W91" s="1101"/>
      <c r="X91" s="1101"/>
      <c r="Y91" s="1101"/>
      <c r="Z91" s="1101"/>
      <c r="AA91" s="1101"/>
      <c r="AB91" s="1101"/>
      <c r="AC91" s="1101"/>
      <c r="AD91" s="1101"/>
      <c r="AE91" s="1101"/>
      <c r="AF91" s="1101"/>
    </row>
    <row r="92" spans="1:32" ht="12.75" customHeight="1" thickBot="1">
      <c r="A92" s="1295"/>
      <c r="B92" s="532" t="s">
        <v>285</v>
      </c>
      <c r="C92" s="533">
        <v>100</v>
      </c>
      <c r="D92" s="398">
        <v>4170604.1892999993</v>
      </c>
      <c r="E92" s="398">
        <v>4079410.9007714982</v>
      </c>
      <c r="F92" s="531">
        <f>E92/D92</f>
        <v>0.97813427398302044</v>
      </c>
      <c r="G92" s="396">
        <f>E92/$E$98</f>
        <v>0.21667177734882967</v>
      </c>
      <c r="H92" s="398">
        <v>175.32559999999995</v>
      </c>
      <c r="I92" s="398">
        <v>165.1672802922846</v>
      </c>
      <c r="J92" s="531">
        <f t="shared" si="13"/>
        <v>0.94206025983817909</v>
      </c>
      <c r="K92" s="396">
        <f t="shared" ref="K92:K97" si="14">I92/$I$98</f>
        <v>4.2467846958861036E-2</v>
      </c>
      <c r="P92" s="1101"/>
      <c r="Q92" s="1101"/>
      <c r="R92" s="1101"/>
      <c r="S92" s="1101"/>
      <c r="T92" s="1101"/>
      <c r="U92" s="1101"/>
      <c r="V92" s="1101"/>
      <c r="W92" s="1101"/>
      <c r="X92" s="1101"/>
      <c r="Y92" s="1101"/>
      <c r="Z92" s="1101"/>
      <c r="AA92" s="1101"/>
      <c r="AB92" s="1101"/>
      <c r="AC92" s="1101"/>
      <c r="AD92" s="1101"/>
      <c r="AE92" s="1101"/>
      <c r="AF92" s="1101"/>
    </row>
    <row r="93" spans="1:32" ht="12.75" customHeight="1">
      <c r="A93" s="1295"/>
      <c r="B93" s="395" t="s">
        <v>286</v>
      </c>
      <c r="C93" s="394">
        <v>114</v>
      </c>
      <c r="D93" s="395">
        <v>4478881.9095999999</v>
      </c>
      <c r="E93" s="395">
        <v>5318283.0013193395</v>
      </c>
      <c r="F93" s="531">
        <f t="shared" ref="F93:F97" si="15">E93/D93</f>
        <v>1.1874130885032208</v>
      </c>
      <c r="G93" s="396">
        <f t="shared" ref="G93:G97" si="16">E93/$E$98</f>
        <v>0.28247260655257905</v>
      </c>
      <c r="H93" s="395">
        <v>798.82100000000037</v>
      </c>
      <c r="I93" s="395">
        <v>1068.8004183039945</v>
      </c>
      <c r="J93" s="531">
        <f t="shared" si="13"/>
        <v>1.3379723596450195</v>
      </c>
      <c r="K93" s="396">
        <f t="shared" si="14"/>
        <v>0.27481019554101704</v>
      </c>
      <c r="L93" s="1101"/>
      <c r="P93" s="1101"/>
      <c r="Q93" s="1101"/>
      <c r="R93" s="1101"/>
      <c r="S93" s="1101"/>
      <c r="T93" s="1101"/>
      <c r="U93" s="1101"/>
      <c r="V93" s="1101"/>
      <c r="W93" s="1101"/>
      <c r="X93" s="1101"/>
      <c r="Y93" s="1101"/>
      <c r="Z93" s="1101"/>
      <c r="AA93" s="1101"/>
      <c r="AB93" s="1101"/>
      <c r="AC93" s="1101"/>
      <c r="AD93" s="1101"/>
      <c r="AE93" s="1101"/>
      <c r="AF93" s="1101"/>
    </row>
    <row r="94" spans="1:32" ht="12.75" customHeight="1">
      <c r="A94" s="1295"/>
      <c r="B94" s="398" t="s">
        <v>287</v>
      </c>
      <c r="C94" s="397">
        <v>91</v>
      </c>
      <c r="D94" s="398">
        <v>2406854.1477999981</v>
      </c>
      <c r="E94" s="398">
        <v>2708815.3839581953</v>
      </c>
      <c r="F94" s="531">
        <f t="shared" si="15"/>
        <v>1.1254588843425377</v>
      </c>
      <c r="G94" s="396">
        <f t="shared" si="16"/>
        <v>0.14387465691212317</v>
      </c>
      <c r="H94" s="398">
        <v>824.69239999999968</v>
      </c>
      <c r="I94" s="398">
        <v>1005.5751277891143</v>
      </c>
      <c r="J94" s="531">
        <f t="shared" si="13"/>
        <v>1.2193335694485783</v>
      </c>
      <c r="K94" s="396">
        <f>I94/$I$98</f>
        <v>0.25855369512057091</v>
      </c>
      <c r="P94" s="1101"/>
      <c r="Q94" s="1101"/>
      <c r="R94" s="1101"/>
      <c r="S94" s="1101"/>
      <c r="T94" s="1101"/>
      <c r="U94" s="1101"/>
      <c r="V94" s="1101"/>
      <c r="W94" s="1101"/>
      <c r="X94" s="1101"/>
      <c r="Y94" s="1101"/>
      <c r="Z94" s="1101"/>
      <c r="AA94" s="1101"/>
      <c r="AB94" s="1101"/>
      <c r="AC94" s="1101"/>
      <c r="AD94" s="1101"/>
      <c r="AE94" s="1101"/>
      <c r="AF94" s="1101"/>
    </row>
    <row r="95" spans="1:32" ht="12.75" customHeight="1">
      <c r="A95" s="1295"/>
      <c r="B95" s="395" t="s">
        <v>288</v>
      </c>
      <c r="C95" s="394">
        <v>37</v>
      </c>
      <c r="D95" s="395">
        <v>3117667.7241000002</v>
      </c>
      <c r="E95" s="395">
        <v>3174787.0469550262</v>
      </c>
      <c r="F95" s="531">
        <f t="shared" si="15"/>
        <v>1.0183211707949138</v>
      </c>
      <c r="G95" s="396">
        <f t="shared" si="16"/>
        <v>0.16862404128931821</v>
      </c>
      <c r="H95" s="395">
        <v>472.18740000000008</v>
      </c>
      <c r="I95" s="395">
        <v>474.41375355056653</v>
      </c>
      <c r="J95" s="531">
        <f t="shared" si="13"/>
        <v>1.0047149787363374</v>
      </c>
      <c r="K95" s="396">
        <f t="shared" si="14"/>
        <v>0.12198136728600846</v>
      </c>
      <c r="P95" s="1101"/>
      <c r="Q95" s="1101"/>
      <c r="R95" s="1101"/>
      <c r="S95" s="1101"/>
      <c r="T95" s="1101"/>
      <c r="U95" s="1101"/>
      <c r="V95" s="1101"/>
      <c r="W95" s="1101"/>
      <c r="X95" s="1101"/>
      <c r="Y95" s="1101"/>
      <c r="Z95" s="1101"/>
      <c r="AA95" s="1101"/>
      <c r="AB95" s="1101"/>
      <c r="AC95" s="1101"/>
      <c r="AD95" s="1101"/>
      <c r="AE95" s="1101"/>
      <c r="AF95" s="1101"/>
    </row>
    <row r="96" spans="1:32">
      <c r="A96" s="1295"/>
      <c r="B96" s="398" t="s">
        <v>289</v>
      </c>
      <c r="C96" s="397">
        <v>26</v>
      </c>
      <c r="D96" s="398">
        <v>1116627.1822000002</v>
      </c>
      <c r="E96" s="398">
        <v>817275.61568693339</v>
      </c>
      <c r="F96" s="531">
        <f t="shared" si="15"/>
        <v>0.7319144909912737</v>
      </c>
      <c r="G96" s="396">
        <f t="shared" si="16"/>
        <v>4.3408365703307174E-2</v>
      </c>
      <c r="H96" s="398">
        <v>604.13870000000009</v>
      </c>
      <c r="I96" s="398">
        <v>734.85262747586148</v>
      </c>
      <c r="J96" s="531">
        <f t="shared" si="13"/>
        <v>1.2163641022762841</v>
      </c>
      <c r="K96" s="396">
        <f t="shared" si="14"/>
        <v>0.18894546707880613</v>
      </c>
      <c r="P96" s="1101"/>
      <c r="Q96" s="1101"/>
      <c r="R96" s="1101"/>
      <c r="S96" s="1101"/>
      <c r="T96" s="1101"/>
      <c r="U96" s="1101"/>
      <c r="V96" s="1101"/>
      <c r="W96" s="1101"/>
      <c r="X96" s="1101"/>
      <c r="Y96" s="1101"/>
      <c r="Z96" s="1101"/>
      <c r="AA96" s="1101"/>
      <c r="AB96" s="1101"/>
      <c r="AC96" s="1101"/>
      <c r="AD96" s="1101"/>
      <c r="AE96" s="1101"/>
      <c r="AF96" s="1101"/>
    </row>
    <row r="97" spans="1:32">
      <c r="A97" s="1295"/>
      <c r="B97" s="583" t="s">
        <v>339</v>
      </c>
      <c r="C97" s="584">
        <v>8</v>
      </c>
      <c r="D97" s="583">
        <v>1052459.8969000001</v>
      </c>
      <c r="E97" s="583">
        <v>1739808.5601069722</v>
      </c>
      <c r="F97" s="586">
        <f t="shared" si="15"/>
        <v>1.6530877473161154</v>
      </c>
      <c r="G97" s="585">
        <f t="shared" si="16"/>
        <v>9.2407316187195984E-2</v>
      </c>
      <c r="H97" s="583">
        <v>208.39359999999999</v>
      </c>
      <c r="I97" s="583">
        <v>158.53607738540597</v>
      </c>
      <c r="J97" s="586">
        <f t="shared" si="13"/>
        <v>0.76075310079295133</v>
      </c>
      <c r="K97" s="585">
        <f t="shared" si="14"/>
        <v>4.0762830628119702E-2</v>
      </c>
      <c r="P97" s="1101"/>
      <c r="Q97" s="1101"/>
      <c r="R97" s="1101"/>
      <c r="S97" s="1101"/>
      <c r="T97" s="1101"/>
      <c r="U97" s="1101"/>
      <c r="V97" s="1101"/>
      <c r="W97" s="1101"/>
      <c r="X97" s="1101"/>
      <c r="Y97" s="1101"/>
      <c r="Z97" s="1101"/>
      <c r="AA97" s="1101"/>
      <c r="AB97" s="1101"/>
      <c r="AC97" s="1101"/>
      <c r="AD97" s="1101"/>
      <c r="AE97" s="1101"/>
      <c r="AF97" s="1101"/>
    </row>
    <row r="98" spans="1:32" ht="13.8" thickBot="1">
      <c r="A98" s="1296"/>
      <c r="B98" s="399" t="s">
        <v>27</v>
      </c>
      <c r="C98" s="399">
        <f>SUM(C90:C97)</f>
        <v>392</v>
      </c>
      <c r="D98" s="399">
        <f>SUM(D90:D97)</f>
        <v>17339531.135799997</v>
      </c>
      <c r="E98" s="399">
        <f>SUM(E90:E97)</f>
        <v>18827606.210124314</v>
      </c>
      <c r="F98" s="534">
        <f>E98/D98</f>
        <v>1.085819798855574</v>
      </c>
      <c r="G98" s="534">
        <f>SUM(G90:G97)</f>
        <v>1</v>
      </c>
      <c r="H98" s="399">
        <f>SUM(H90:H97)</f>
        <v>3277.1992999999998</v>
      </c>
      <c r="I98" s="399">
        <f>SUM(I90:I97)</f>
        <v>3889.2313154533958</v>
      </c>
      <c r="J98" s="534">
        <f>I98/H98</f>
        <v>1.1867545911697821</v>
      </c>
      <c r="K98" s="534">
        <f>SUM(K90:K97)</f>
        <v>1</v>
      </c>
      <c r="P98" s="1101"/>
      <c r="Q98" s="1101"/>
      <c r="R98" s="1101"/>
      <c r="S98" s="1101"/>
      <c r="T98" s="1101"/>
      <c r="U98" s="1101"/>
      <c r="V98" s="1101"/>
      <c r="W98" s="1101"/>
      <c r="X98" s="1101"/>
      <c r="Y98" s="1101"/>
      <c r="Z98" s="1101"/>
      <c r="AA98" s="1101"/>
      <c r="AB98" s="1101"/>
      <c r="AC98" s="1101"/>
      <c r="AD98" s="1101"/>
      <c r="AE98" s="1101"/>
      <c r="AF98" s="1101"/>
    </row>
    <row r="99" spans="1:32">
      <c r="A99" s="1142"/>
      <c r="B99" s="400"/>
      <c r="C99" s="401"/>
      <c r="D99" s="401"/>
      <c r="E99" s="402"/>
      <c r="F99" s="400"/>
      <c r="G99" s="401"/>
      <c r="H99" s="402"/>
      <c r="I99" s="403"/>
      <c r="J99" s="354"/>
      <c r="K99" s="354"/>
      <c r="L99" s="354"/>
      <c r="P99" s="1101"/>
      <c r="Q99" s="1101"/>
      <c r="R99" s="1101"/>
      <c r="S99" s="1101"/>
      <c r="T99" s="1101"/>
      <c r="U99" s="1101"/>
      <c r="V99" s="1101"/>
      <c r="W99" s="1101"/>
      <c r="X99" s="1101"/>
      <c r="Y99" s="1101"/>
      <c r="Z99" s="1101"/>
      <c r="AA99" s="1101"/>
      <c r="AB99" s="1101"/>
      <c r="AC99" s="1101"/>
      <c r="AD99" s="1101"/>
      <c r="AE99" s="1101"/>
      <c r="AF99" s="1101"/>
    </row>
    <row r="100" spans="1:32">
      <c r="A100" s="1120" t="s">
        <v>340</v>
      </c>
      <c r="B100" s="350"/>
      <c r="C100" s="351"/>
      <c r="D100" s="351"/>
      <c r="E100" s="352"/>
      <c r="F100" s="349"/>
      <c r="G100" s="348"/>
      <c r="H100" s="353"/>
      <c r="I100" s="353"/>
      <c r="J100" s="354"/>
      <c r="K100" s="354"/>
      <c r="L100" s="354"/>
      <c r="P100" s="1101"/>
      <c r="Q100" s="1101"/>
      <c r="R100" s="1101"/>
      <c r="S100" s="1101"/>
      <c r="T100" s="1101"/>
      <c r="U100" s="1101"/>
      <c r="V100" s="1101"/>
      <c r="W100" s="1101"/>
      <c r="X100" s="1101"/>
      <c r="Y100" s="1101"/>
      <c r="Z100" s="1101"/>
      <c r="AA100" s="1101"/>
      <c r="AB100" s="1101"/>
      <c r="AC100" s="1101"/>
      <c r="AD100" s="1101"/>
      <c r="AE100" s="1101"/>
      <c r="AF100" s="1101"/>
    </row>
    <row r="101" spans="1:32">
      <c r="A101" s="290" t="s">
        <v>341</v>
      </c>
      <c r="B101" s="350"/>
      <c r="C101" s="351"/>
      <c r="D101" s="351"/>
      <c r="E101" s="352"/>
      <c r="F101" s="349"/>
      <c r="G101" s="348"/>
      <c r="H101" s="353"/>
      <c r="I101" s="353"/>
      <c r="J101" s="354"/>
      <c r="K101" s="354"/>
      <c r="L101" s="354"/>
      <c r="P101" s="1101"/>
      <c r="Q101" s="1101"/>
      <c r="R101" s="1101"/>
      <c r="S101" s="1101"/>
      <c r="T101" s="1101"/>
      <c r="U101" s="1101"/>
      <c r="V101" s="1101"/>
      <c r="W101" s="1101"/>
      <c r="X101" s="1101"/>
      <c r="Y101" s="1101"/>
      <c r="Z101" s="1101"/>
      <c r="AA101" s="1101"/>
      <c r="AB101" s="1101"/>
      <c r="AC101" s="1101"/>
      <c r="AD101" s="1101"/>
      <c r="AE101" s="1101"/>
      <c r="AF101" s="1101"/>
    </row>
    <row r="102" spans="1:32">
      <c r="A102" s="1101"/>
      <c r="B102" s="350"/>
      <c r="C102" s="351"/>
      <c r="D102" s="351"/>
      <c r="E102" s="352"/>
      <c r="F102" s="349"/>
      <c r="G102" s="348"/>
      <c r="H102" s="353"/>
      <c r="I102" s="353"/>
      <c r="J102" s="354"/>
      <c r="K102" s="354"/>
      <c r="L102" s="354"/>
      <c r="P102" s="1101"/>
      <c r="Q102" s="1101"/>
      <c r="R102" s="1101"/>
      <c r="S102" s="1101"/>
      <c r="T102" s="1101"/>
      <c r="U102" s="1101"/>
      <c r="V102" s="1101"/>
      <c r="W102" s="1101"/>
      <c r="X102" s="1101"/>
      <c r="Y102" s="1101"/>
      <c r="Z102" s="1101"/>
      <c r="AA102" s="1101"/>
      <c r="AB102" s="1101"/>
      <c r="AC102" s="1101"/>
      <c r="AD102" s="1101"/>
      <c r="AE102" s="1101"/>
      <c r="AF102" s="1101"/>
    </row>
    <row r="103" spans="1:32" ht="27" customHeight="1">
      <c r="A103" s="1101"/>
      <c r="P103" s="1101"/>
      <c r="Q103" s="1101"/>
      <c r="R103" s="1101"/>
      <c r="S103" s="1101"/>
      <c r="T103" s="1101"/>
      <c r="U103" s="1101"/>
      <c r="V103" s="1101"/>
      <c r="W103" s="1101"/>
      <c r="X103" s="1101"/>
      <c r="Y103" s="1101"/>
      <c r="Z103" s="1101"/>
      <c r="AA103" s="1101"/>
      <c r="AB103" s="1101"/>
      <c r="AC103" s="1101"/>
      <c r="AD103" s="1101"/>
      <c r="AE103" s="1101"/>
      <c r="AF103" s="1101"/>
    </row>
    <row r="104" spans="1:32">
      <c r="A104" s="1101"/>
      <c r="O104" s="290" t="s">
        <v>341</v>
      </c>
      <c r="P104" s="1101"/>
      <c r="Q104" s="1101"/>
      <c r="R104" s="1101"/>
      <c r="S104" s="1101"/>
      <c r="T104" s="1101"/>
      <c r="U104" s="1101"/>
      <c r="V104" s="1101"/>
      <c r="W104" s="1101"/>
      <c r="X104" s="1101"/>
      <c r="Y104" s="1101"/>
      <c r="Z104" s="1101"/>
      <c r="AA104" s="1101"/>
      <c r="AB104" s="1101"/>
      <c r="AC104" s="1101"/>
      <c r="AD104" s="1101"/>
      <c r="AE104" s="1101"/>
      <c r="AF104" s="1101"/>
    </row>
  </sheetData>
  <sortState xmlns:xlrd2="http://schemas.microsoft.com/office/spreadsheetml/2017/richdata2" ref="A69:L82">
    <sortCondition descending="1" ref="I70:I82"/>
  </sortState>
  <mergeCells count="36">
    <mergeCell ref="A1:T1"/>
    <mergeCell ref="A17:G17"/>
    <mergeCell ref="B18:D18"/>
    <mergeCell ref="E18:G18"/>
    <mergeCell ref="A2:U2"/>
    <mergeCell ref="B10:D10"/>
    <mergeCell ref="O4:U4"/>
    <mergeCell ref="O6:U6"/>
    <mergeCell ref="O5:U5"/>
    <mergeCell ref="O7:U7"/>
    <mergeCell ref="O16:U16"/>
    <mergeCell ref="A9:G9"/>
    <mergeCell ref="A4:G4"/>
    <mergeCell ref="A26:D26"/>
    <mergeCell ref="A8:G8"/>
    <mergeCell ref="A5:G5"/>
    <mergeCell ref="A7:G7"/>
    <mergeCell ref="A6:G6"/>
    <mergeCell ref="A16:G16"/>
    <mergeCell ref="E10:G10"/>
    <mergeCell ref="O28:U28"/>
    <mergeCell ref="A44:I44"/>
    <mergeCell ref="A49:A50"/>
    <mergeCell ref="A48:E48"/>
    <mergeCell ref="A46:E46"/>
    <mergeCell ref="A45:D45"/>
    <mergeCell ref="F49:F50"/>
    <mergeCell ref="B49:E49"/>
    <mergeCell ref="A33:C33"/>
    <mergeCell ref="Z68:AF68"/>
    <mergeCell ref="O88:U88"/>
    <mergeCell ref="Z88:AF88"/>
    <mergeCell ref="A90:A98"/>
    <mergeCell ref="O53:T53"/>
    <mergeCell ref="A62:G62"/>
    <mergeCell ref="O68:U68"/>
  </mergeCells>
  <pageMargins left="0.7" right="0.7" top="0.75" bottom="0.75" header="0.3" footer="0.3"/>
  <pageSetup scale="26" orientation="landscape" verticalDpi="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S227"/>
  <sheetViews>
    <sheetView zoomScaleNormal="100" zoomScaleSheetLayoutView="100" workbookViewId="0">
      <selection sqref="A1:J1"/>
    </sheetView>
  </sheetViews>
  <sheetFormatPr defaultColWidth="9.33203125" defaultRowHeight="13.2"/>
  <cols>
    <col min="1" max="1" width="35.33203125" style="294" customWidth="1"/>
    <col min="2" max="2" width="17.6640625" style="200" customWidth="1"/>
    <col min="3" max="3" width="21.33203125" style="201" customWidth="1"/>
    <col min="4" max="4" width="17.33203125" style="201" customWidth="1"/>
    <col min="5" max="5" width="21.33203125" style="201" customWidth="1"/>
    <col min="6" max="6" width="17.6640625" style="201" customWidth="1"/>
    <col min="7" max="7" width="17.44140625" style="201" customWidth="1"/>
    <col min="8" max="8" width="22" style="201" customWidth="1"/>
    <col min="9" max="9" width="15.33203125" style="201" customWidth="1"/>
    <col min="10" max="10" width="0.5546875" style="202" customWidth="1"/>
    <col min="11" max="11" width="11.6640625" style="201" customWidth="1"/>
    <col min="12" max="12" width="12.6640625" style="201" customWidth="1"/>
    <col min="13" max="16" width="12.6640625" style="294" customWidth="1"/>
    <col min="17" max="17" width="5.6640625" style="294" customWidth="1"/>
    <col min="18" max="18" width="9.33203125" style="294"/>
    <col min="19" max="19" width="3.44140625" style="294" customWidth="1"/>
    <col min="20" max="16384" width="9.33203125" style="294"/>
  </cols>
  <sheetData>
    <row r="1" spans="1:19">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row>
    <row r="2" spans="1:19" ht="34.950000000000003" customHeight="1">
      <c r="A2" s="1312"/>
      <c r="B2" s="1312"/>
      <c r="C2" s="1312"/>
      <c r="D2" s="1312"/>
      <c r="E2" s="1312"/>
      <c r="F2" s="1312"/>
      <c r="G2" s="1312"/>
      <c r="H2" s="1312"/>
      <c r="I2" s="1312"/>
      <c r="J2" s="1312"/>
      <c r="K2" s="1312"/>
      <c r="L2" s="1312"/>
      <c r="M2" s="1312"/>
      <c r="N2" s="1312"/>
      <c r="O2" s="1312"/>
      <c r="P2" s="1312"/>
      <c r="Q2" s="1312"/>
      <c r="R2" s="1312"/>
      <c r="S2" s="1312"/>
    </row>
    <row r="3" spans="1:19">
      <c r="A3" s="1313"/>
      <c r="B3" s="1313"/>
      <c r="C3" s="1313"/>
      <c r="D3" s="1313"/>
      <c r="E3" s="1313"/>
      <c r="F3" s="1313"/>
      <c r="G3" s="1313"/>
      <c r="H3" s="1313"/>
      <c r="I3" s="1313"/>
      <c r="J3" s="1313"/>
      <c r="K3" s="1313"/>
      <c r="L3" s="1313"/>
      <c r="M3" s="1313"/>
      <c r="N3" s="1313"/>
      <c r="O3" s="1313"/>
      <c r="P3" s="1313"/>
      <c r="Q3" s="1313"/>
      <c r="R3" s="1313"/>
      <c r="S3" s="1313"/>
    </row>
    <row r="4" spans="1:19" ht="30" customHeight="1">
      <c r="A4" s="1260" t="s">
        <v>342</v>
      </c>
      <c r="B4" s="1260"/>
      <c r="C4" s="1260"/>
      <c r="D4" s="1260"/>
      <c r="E4" s="1260"/>
      <c r="F4" s="1260"/>
      <c r="G4" s="1260"/>
      <c r="H4" s="1150"/>
      <c r="I4" s="1150"/>
      <c r="J4" s="232"/>
      <c r="K4" s="1150"/>
      <c r="L4" s="1260" t="s">
        <v>343</v>
      </c>
      <c r="M4" s="1260"/>
      <c r="N4" s="1260"/>
      <c r="O4" s="1260"/>
      <c r="P4" s="1260"/>
      <c r="Q4" s="1260"/>
      <c r="R4" s="1260"/>
      <c r="S4" s="1260"/>
    </row>
    <row r="5" spans="1:19" ht="15.6">
      <c r="A5" s="1263" t="s">
        <v>247</v>
      </c>
      <c r="B5" s="1263"/>
      <c r="C5" s="1263"/>
      <c r="D5" s="1263"/>
      <c r="E5" s="1263"/>
      <c r="F5" s="1263"/>
      <c r="G5" s="1263"/>
      <c r="H5" s="1150"/>
      <c r="I5" s="1150"/>
      <c r="J5" s="232"/>
      <c r="K5" s="1150"/>
      <c r="L5" s="1316"/>
      <c r="M5" s="1316"/>
      <c r="N5" s="1316"/>
      <c r="O5" s="1316"/>
      <c r="P5" s="1316"/>
      <c r="Q5" s="1316"/>
      <c r="R5" s="1316"/>
      <c r="S5" s="1316"/>
    </row>
    <row r="6" spans="1:19" ht="15.6">
      <c r="A6" s="1263"/>
      <c r="B6" s="1263"/>
      <c r="C6" s="1263"/>
      <c r="D6" s="1263"/>
      <c r="E6" s="1263"/>
      <c r="F6" s="1263"/>
      <c r="G6" s="1263"/>
      <c r="H6" s="1150"/>
      <c r="I6" s="1150"/>
      <c r="J6" s="232"/>
      <c r="K6" s="1150"/>
      <c r="L6" s="1316"/>
      <c r="M6" s="1316"/>
      <c r="N6" s="1316"/>
      <c r="O6" s="1316"/>
      <c r="P6" s="1316"/>
      <c r="Q6" s="1316"/>
      <c r="R6" s="1316"/>
      <c r="S6" s="1316"/>
    </row>
    <row r="7" spans="1:19">
      <c r="A7" s="1302" t="s">
        <v>98</v>
      </c>
      <c r="B7" s="1302"/>
      <c r="C7" s="1302"/>
      <c r="D7" s="1302"/>
      <c r="E7" s="1302"/>
      <c r="F7" s="1302"/>
      <c r="G7" s="1302"/>
      <c r="H7" s="1150"/>
      <c r="I7" s="1150"/>
      <c r="J7" s="232"/>
      <c r="K7" s="1150"/>
      <c r="L7" s="1316"/>
      <c r="M7" s="1316"/>
      <c r="N7" s="1316"/>
      <c r="O7" s="1316"/>
      <c r="P7" s="1316"/>
      <c r="Q7" s="1316"/>
      <c r="R7" s="1316"/>
      <c r="S7" s="1316"/>
    </row>
    <row r="8" spans="1:19" ht="15.6">
      <c r="A8" s="1263"/>
      <c r="B8" s="1263"/>
      <c r="C8" s="1263"/>
      <c r="D8" s="1263"/>
      <c r="E8" s="1263"/>
      <c r="F8" s="1263"/>
      <c r="G8" s="1263"/>
      <c r="H8" s="1150"/>
      <c r="I8" s="1150"/>
      <c r="J8" s="232"/>
      <c r="K8" s="1150"/>
      <c r="L8" s="1316"/>
      <c r="M8" s="1316"/>
      <c r="N8" s="1316"/>
      <c r="O8" s="1316"/>
      <c r="P8" s="1316"/>
      <c r="Q8" s="1316"/>
      <c r="R8" s="1316"/>
      <c r="S8" s="1316"/>
    </row>
    <row r="9" spans="1:19">
      <c r="A9" s="1316" t="s">
        <v>249</v>
      </c>
      <c r="B9" s="1316"/>
      <c r="C9" s="1316"/>
      <c r="D9" s="1316"/>
      <c r="E9" s="1316"/>
      <c r="F9" s="1316"/>
      <c r="G9" s="1316"/>
      <c r="H9" s="1150"/>
      <c r="I9" s="1150"/>
      <c r="J9" s="232"/>
      <c r="K9" s="1150"/>
      <c r="L9" s="1316" t="s">
        <v>257</v>
      </c>
      <c r="M9" s="1316"/>
      <c r="N9" s="1316"/>
      <c r="O9" s="1316"/>
      <c r="P9" s="1316"/>
      <c r="Q9" s="1316"/>
      <c r="R9" s="1316"/>
      <c r="S9" s="1316"/>
    </row>
    <row r="10" spans="1:19" ht="13.8" thickBot="1">
      <c r="A10" s="447"/>
      <c r="B10" s="1317" t="s">
        <v>61</v>
      </c>
      <c r="C10" s="1318"/>
      <c r="D10" s="1319"/>
      <c r="E10" s="1314" t="s">
        <v>62</v>
      </c>
      <c r="F10" s="1315"/>
      <c r="G10" s="1315"/>
      <c r="H10" s="1150"/>
      <c r="I10" s="1150"/>
      <c r="J10" s="413"/>
      <c r="K10" s="219"/>
      <c r="L10" s="1149"/>
      <c r="M10" s="1149"/>
      <c r="N10" s="1149"/>
      <c r="O10" s="1149"/>
      <c r="P10" s="1149"/>
      <c r="Q10" s="1149"/>
      <c r="R10" s="1149"/>
      <c r="S10" s="1149"/>
    </row>
    <row r="11" spans="1:19" ht="27" thickBot="1">
      <c r="A11" s="448"/>
      <c r="B11" s="449" t="s">
        <v>250</v>
      </c>
      <c r="C11" s="341" t="s">
        <v>251</v>
      </c>
      <c r="D11" s="342" t="s">
        <v>252</v>
      </c>
      <c r="E11" s="309" t="s">
        <v>253</v>
      </c>
      <c r="F11" s="309" t="s">
        <v>251</v>
      </c>
      <c r="G11" s="309" t="s">
        <v>67</v>
      </c>
      <c r="H11" s="1150"/>
      <c r="I11" s="1150"/>
      <c r="J11" s="419"/>
      <c r="K11" s="420"/>
      <c r="L11" s="450"/>
      <c r="M11" s="1149"/>
      <c r="N11" s="1149"/>
      <c r="O11" s="1149"/>
      <c r="P11" s="1149"/>
      <c r="Q11" s="1149"/>
      <c r="R11" s="1149"/>
      <c r="S11" s="1149"/>
    </row>
    <row r="12" spans="1:19">
      <c r="A12" s="133" t="s">
        <v>254</v>
      </c>
      <c r="B12" s="355">
        <v>15529466.787</v>
      </c>
      <c r="C12" s="355">
        <v>13553349.768766049</v>
      </c>
      <c r="D12" s="372">
        <f>C12/B12</f>
        <v>0.87275049135053406</v>
      </c>
      <c r="E12" s="355">
        <f>'MEEIA Targets'!E4+'Extension Budget - Savings'!C34</f>
        <v>55451825.049999893</v>
      </c>
      <c r="F12" s="355">
        <f>C12*D28</f>
        <v>9351811.3404485732</v>
      </c>
      <c r="G12" s="206">
        <f>F12/E12</f>
        <v>0.1686474941449847</v>
      </c>
      <c r="H12" s="1150"/>
      <c r="I12" s="1150"/>
      <c r="J12" s="451"/>
      <c r="K12" s="452"/>
      <c r="L12" s="450"/>
      <c r="M12" s="1149"/>
      <c r="N12" s="1149"/>
      <c r="O12" s="1149"/>
      <c r="P12" s="1149"/>
      <c r="Q12" s="1149"/>
      <c r="R12" s="1149"/>
      <c r="S12" s="1149"/>
    </row>
    <row r="13" spans="1:19">
      <c r="A13" s="133" t="s">
        <v>255</v>
      </c>
      <c r="B13" s="355">
        <v>3256.6674999999991</v>
      </c>
      <c r="C13" s="355">
        <v>2737.7141215371189</v>
      </c>
      <c r="D13" s="372">
        <f>C13/B13</f>
        <v>0.84064895219948599</v>
      </c>
      <c r="E13" s="467">
        <f>'MEEIA Targets'!K4+'Extension Budget - Savings'!D34</f>
        <v>15159.775</v>
      </c>
      <c r="F13" s="467">
        <f>C13*D28</f>
        <v>1889.0227438606119</v>
      </c>
      <c r="G13" s="206">
        <f>F13/E13</f>
        <v>0.12460757127731856</v>
      </c>
      <c r="H13" s="1150"/>
      <c r="I13" s="1150"/>
      <c r="J13" s="419"/>
      <c r="K13" s="420"/>
      <c r="L13" s="450"/>
      <c r="M13" s="1149"/>
      <c r="N13" s="1149"/>
      <c r="O13" s="1149"/>
      <c r="P13" s="1149"/>
      <c r="Q13" s="1149"/>
      <c r="R13" s="1149"/>
      <c r="S13" s="1149"/>
    </row>
    <row r="14" spans="1:19">
      <c r="A14" s="117"/>
      <c r="B14" s="355"/>
      <c r="C14" s="355"/>
      <c r="D14" s="206"/>
      <c r="E14" s="1150"/>
      <c r="F14" s="1150"/>
      <c r="G14" s="1150"/>
      <c r="H14" s="1150"/>
      <c r="I14" s="1150"/>
      <c r="J14" s="413"/>
      <c r="K14" s="428"/>
      <c r="L14" s="453"/>
      <c r="M14" s="1149"/>
      <c r="N14" s="1149"/>
      <c r="O14" s="1149"/>
      <c r="P14" s="1149"/>
      <c r="Q14" s="1149"/>
      <c r="R14" s="1149"/>
      <c r="S14" s="1149"/>
    </row>
    <row r="15" spans="1:19">
      <c r="A15" s="317" t="s">
        <v>256</v>
      </c>
      <c r="B15" s="355"/>
      <c r="C15" s="355"/>
      <c r="D15" s="206"/>
      <c r="E15" s="1150"/>
      <c r="F15" s="1150"/>
      <c r="G15" s="1150"/>
      <c r="H15" s="1150"/>
      <c r="I15" s="1150"/>
      <c r="J15" s="413"/>
      <c r="K15" s="428"/>
      <c r="L15" s="453"/>
      <c r="M15" s="1149"/>
      <c r="N15" s="1149"/>
      <c r="O15" s="1149"/>
      <c r="P15" s="1149"/>
      <c r="Q15" s="1149"/>
      <c r="R15" s="1149"/>
      <c r="S15" s="1149"/>
    </row>
    <row r="16" spans="1:19" ht="15.6">
      <c r="A16" s="1263"/>
      <c r="B16" s="1263"/>
      <c r="C16" s="1263"/>
      <c r="D16" s="1263"/>
      <c r="E16" s="1263"/>
      <c r="F16" s="1263"/>
      <c r="G16" s="1263"/>
      <c r="H16" s="1150"/>
      <c r="I16" s="1150"/>
      <c r="J16" s="232"/>
      <c r="K16" s="1150"/>
      <c r="L16" s="1316"/>
      <c r="M16" s="1316"/>
      <c r="N16" s="1316"/>
      <c r="O16" s="1316"/>
      <c r="P16" s="1316"/>
      <c r="Q16" s="1316"/>
      <c r="R16" s="1316"/>
      <c r="S16" s="1316"/>
    </row>
    <row r="17" spans="1:19">
      <c r="A17" s="1316" t="s">
        <v>258</v>
      </c>
      <c r="B17" s="1316"/>
      <c r="C17" s="1316"/>
      <c r="D17" s="1316"/>
      <c r="E17" s="1316"/>
      <c r="F17" s="1316"/>
      <c r="G17" s="1316"/>
      <c r="H17" s="1150"/>
      <c r="I17" s="1150"/>
      <c r="J17" s="232"/>
      <c r="K17" s="1150"/>
      <c r="L17" s="1316" t="s">
        <v>257</v>
      </c>
      <c r="M17" s="1316"/>
      <c r="N17" s="1316"/>
      <c r="O17" s="1316"/>
      <c r="P17" s="1316"/>
      <c r="Q17" s="1316"/>
      <c r="R17" s="1316"/>
      <c r="S17" s="1316"/>
    </row>
    <row r="18" spans="1:19" ht="13.8" thickBot="1">
      <c r="A18" s="447"/>
      <c r="B18" s="1317" t="s">
        <v>61</v>
      </c>
      <c r="C18" s="1318"/>
      <c r="D18" s="1319"/>
      <c r="E18" s="1314" t="s">
        <v>62</v>
      </c>
      <c r="F18" s="1315"/>
      <c r="G18" s="1315"/>
      <c r="H18" s="1150"/>
      <c r="I18" s="1150"/>
      <c r="J18" s="413"/>
      <c r="K18" s="219"/>
      <c r="L18" s="1149"/>
      <c r="M18" s="1149"/>
      <c r="N18" s="1149"/>
      <c r="O18" s="1149"/>
      <c r="P18" s="1149"/>
      <c r="Q18" s="1149"/>
      <c r="R18" s="1149"/>
      <c r="S18" s="1149"/>
    </row>
    <row r="19" spans="1:19" ht="27" thickBot="1">
      <c r="A19" s="448"/>
      <c r="B19" s="449" t="s">
        <v>250</v>
      </c>
      <c r="C19" s="341" t="s">
        <v>251</v>
      </c>
      <c r="D19" s="342" t="s">
        <v>252</v>
      </c>
      <c r="E19" s="309" t="s">
        <v>253</v>
      </c>
      <c r="F19" s="309" t="s">
        <v>251</v>
      </c>
      <c r="G19" s="309" t="s">
        <v>67</v>
      </c>
      <c r="H19" s="1150"/>
      <c r="I19" s="1150"/>
      <c r="J19" s="419"/>
      <c r="K19" s="420"/>
      <c r="L19" s="450"/>
      <c r="M19" s="1149"/>
      <c r="N19" s="1149"/>
      <c r="O19" s="1149"/>
      <c r="P19" s="1149"/>
      <c r="Q19" s="1149"/>
      <c r="R19" s="1149"/>
      <c r="S19" s="1149"/>
    </row>
    <row r="20" spans="1:19">
      <c r="A20" s="133" t="s">
        <v>254</v>
      </c>
      <c r="B20" s="355">
        <f>B12+'Overall Results PY 2018'!C65</f>
        <v>50025842.942999996</v>
      </c>
      <c r="C20" s="355">
        <f>C12+'Overall Results PY 2018'!D65</f>
        <v>48195528.892152384</v>
      </c>
      <c r="D20" s="372">
        <f>C20/B20</f>
        <v>0.96341262948966011</v>
      </c>
      <c r="E20" s="355">
        <f>E12</f>
        <v>55451825.049999893</v>
      </c>
      <c r="F20" s="355">
        <f>F12+'Overall Results PY 2018'!G65</f>
        <v>34470067.070778839</v>
      </c>
      <c r="G20" s="206">
        <f>F20/E20</f>
        <v>0.62162186798536956</v>
      </c>
      <c r="H20" s="731"/>
      <c r="I20" s="733"/>
      <c r="J20" s="451"/>
      <c r="K20" s="452"/>
      <c r="L20" s="450"/>
      <c r="M20" s="1149"/>
      <c r="N20" s="1149"/>
      <c r="O20" s="1149"/>
      <c r="P20" s="1149"/>
      <c r="Q20" s="1149"/>
      <c r="R20" s="1149"/>
      <c r="S20" s="1149"/>
    </row>
    <row r="21" spans="1:19">
      <c r="A21" s="133" t="s">
        <v>255</v>
      </c>
      <c r="B21" s="355">
        <f>B13+'Overall Results PY 2018'!C91</f>
        <v>9500.7214000000113</v>
      </c>
      <c r="C21" s="355">
        <f>C13+'Overall Results PY 2018'!D91</f>
        <v>9510.0038536750199</v>
      </c>
      <c r="D21" s="372">
        <f>C21/B21</f>
        <v>1.0009770261945592</v>
      </c>
      <c r="E21" s="355">
        <f>E13</f>
        <v>15159.775</v>
      </c>
      <c r="F21" s="355">
        <f>F13+'Overall Results PY 2018'!G91</f>
        <v>6797.0990899283352</v>
      </c>
      <c r="G21" s="206">
        <f>F21/E21</f>
        <v>0.44836411423839306</v>
      </c>
      <c r="H21" s="732"/>
      <c r="I21" s="733"/>
      <c r="J21" s="419"/>
      <c r="K21" s="420"/>
      <c r="L21" s="450"/>
      <c r="M21" s="1149"/>
      <c r="N21" s="1149"/>
      <c r="O21" s="1149"/>
      <c r="P21" s="1149"/>
      <c r="Q21" s="1149"/>
      <c r="R21" s="1149"/>
      <c r="S21" s="1149"/>
    </row>
    <row r="22" spans="1:19">
      <c r="A22" s="117"/>
      <c r="B22" s="355"/>
      <c r="C22" s="355"/>
      <c r="D22" s="206"/>
      <c r="E22" s="1150"/>
      <c r="F22" s="1150"/>
      <c r="G22" s="1150"/>
      <c r="H22" s="1150"/>
      <c r="I22" s="1150"/>
      <c r="J22" s="413"/>
      <c r="K22" s="428"/>
      <c r="L22" s="453"/>
      <c r="M22" s="1149"/>
      <c r="N22" s="1149"/>
      <c r="O22" s="1149"/>
      <c r="P22" s="1149"/>
      <c r="Q22" s="1149"/>
      <c r="R22" s="1149"/>
      <c r="S22" s="1149"/>
    </row>
    <row r="23" spans="1:19">
      <c r="A23" s="317" t="s">
        <v>256</v>
      </c>
      <c r="B23" s="355"/>
      <c r="C23" s="355"/>
      <c r="D23" s="206"/>
      <c r="E23" s="1150"/>
      <c r="F23" s="639"/>
      <c r="G23" s="639"/>
      <c r="H23" s="1150"/>
      <c r="I23" s="1150"/>
      <c r="J23" s="413"/>
      <c r="K23" s="428"/>
      <c r="L23" s="453"/>
      <c r="M23" s="1149"/>
      <c r="N23" s="1149"/>
      <c r="O23" s="1149"/>
      <c r="P23" s="1149"/>
      <c r="Q23" s="1149"/>
      <c r="R23" s="1149"/>
      <c r="S23" s="1149"/>
    </row>
    <row r="24" spans="1:19">
      <c r="A24" s="317"/>
      <c r="B24" s="355"/>
      <c r="C24" s="355"/>
      <c r="D24" s="206"/>
      <c r="E24" s="1150"/>
      <c r="F24" s="639"/>
      <c r="G24" s="640"/>
      <c r="H24" s="1150"/>
      <c r="I24" s="1150"/>
      <c r="J24" s="413"/>
      <c r="K24" s="428"/>
      <c r="L24" s="453"/>
      <c r="M24" s="1149"/>
      <c r="N24" s="1149"/>
      <c r="O24" s="1149"/>
      <c r="P24" s="1149"/>
      <c r="Q24" s="1149"/>
      <c r="R24" s="1149"/>
      <c r="S24" s="1149"/>
    </row>
    <row r="25" spans="1:19">
      <c r="A25" s="117"/>
      <c r="B25" s="355"/>
      <c r="C25" s="355"/>
      <c r="D25" s="206"/>
      <c r="E25" s="1150"/>
      <c r="F25" s="639"/>
      <c r="G25" s="640"/>
      <c r="H25" s="1150"/>
      <c r="I25" s="1150"/>
      <c r="J25" s="413"/>
      <c r="K25" s="428"/>
      <c r="L25" s="453"/>
      <c r="M25" s="1149"/>
      <c r="N25" s="1149"/>
      <c r="O25" s="1149"/>
      <c r="P25" s="1149"/>
      <c r="Q25" s="1149"/>
      <c r="R25" s="1149"/>
      <c r="S25" s="1149"/>
    </row>
    <row r="26" spans="1:19">
      <c r="A26" s="1316" t="s">
        <v>259</v>
      </c>
      <c r="B26" s="1316"/>
      <c r="C26" s="1316"/>
      <c r="D26" s="1316"/>
      <c r="E26" s="1150"/>
      <c r="F26" s="639"/>
      <c r="G26" s="640"/>
      <c r="H26" s="1150"/>
      <c r="I26" s="1150"/>
      <c r="J26" s="454"/>
      <c r="K26" s="455"/>
      <c r="L26" s="455"/>
      <c r="M26" s="1149"/>
      <c r="N26" s="1149"/>
      <c r="O26" s="1149"/>
      <c r="P26" s="1149"/>
      <c r="Q26" s="1149"/>
      <c r="R26" s="1149"/>
      <c r="S26" s="1149"/>
    </row>
    <row r="27" spans="1:19" ht="27" thickBot="1">
      <c r="A27" s="119" t="s">
        <v>135</v>
      </c>
      <c r="B27" s="1139" t="s">
        <v>136</v>
      </c>
      <c r="C27" s="1139" t="s">
        <v>137</v>
      </c>
      <c r="D27" s="1139" t="s">
        <v>138</v>
      </c>
      <c r="E27" s="1150"/>
      <c r="F27" s="639"/>
      <c r="G27" s="640"/>
      <c r="H27" s="1150"/>
      <c r="I27" s="1150"/>
      <c r="J27" s="454"/>
      <c r="K27" s="455"/>
      <c r="L27" s="455"/>
      <c r="M27" s="1149"/>
      <c r="N27" s="1149"/>
      <c r="O27" s="1149"/>
      <c r="P27" s="1149"/>
      <c r="Q27" s="1149"/>
      <c r="R27" s="1149"/>
      <c r="S27" s="1149"/>
    </row>
    <row r="28" spans="1:19" ht="13.8" thickTop="1">
      <c r="A28" s="191">
        <v>0.32</v>
      </c>
      <c r="B28" s="496">
        <v>0.01</v>
      </c>
      <c r="C28" s="496">
        <v>0</v>
      </c>
      <c r="D28" s="293">
        <f>1-A28+B28</f>
        <v>0.69</v>
      </c>
      <c r="E28" s="1150"/>
      <c r="F28" s="639"/>
      <c r="G28" s="640"/>
      <c r="H28" s="1150"/>
      <c r="I28" s="1150"/>
      <c r="J28" s="456"/>
      <c r="K28" s="82"/>
      <c r="L28" s="1297" t="s">
        <v>344</v>
      </c>
      <c r="M28" s="1297"/>
      <c r="N28" s="1297"/>
      <c r="O28" s="1297"/>
      <c r="P28" s="1297"/>
      <c r="Q28" s="1297"/>
      <c r="R28" s="1297"/>
      <c r="S28" s="1297"/>
    </row>
    <row r="29" spans="1:19">
      <c r="A29" s="1159"/>
      <c r="B29" s="1159"/>
      <c r="C29" s="1159"/>
      <c r="D29" s="375"/>
      <c r="E29" s="1150"/>
      <c r="F29" s="639"/>
      <c r="G29" s="640"/>
      <c r="H29" s="1150"/>
      <c r="I29" s="1150"/>
      <c r="J29" s="456"/>
      <c r="K29" s="82"/>
      <c r="L29" s="82"/>
      <c r="M29" s="1149"/>
      <c r="N29" s="1149"/>
      <c r="O29" s="1149"/>
      <c r="P29" s="1149"/>
      <c r="Q29" s="1149"/>
      <c r="R29" s="1149"/>
      <c r="S29" s="1149"/>
    </row>
    <row r="30" spans="1:19">
      <c r="A30" s="317" t="s">
        <v>345</v>
      </c>
      <c r="B30" s="1159"/>
      <c r="C30" s="1159"/>
      <c r="D30" s="1159"/>
      <c r="E30" s="457"/>
      <c r="F30" s="639"/>
      <c r="G30" s="640"/>
      <c r="H30" s="1150"/>
      <c r="I30" s="1150"/>
      <c r="J30" s="413"/>
      <c r="K30" s="428"/>
      <c r="L30" s="219"/>
      <c r="M30" s="1149"/>
      <c r="N30" s="1149"/>
      <c r="O30" s="1149"/>
      <c r="P30" s="1149"/>
      <c r="Q30" s="1149"/>
      <c r="R30" s="1149"/>
      <c r="S30" s="1149"/>
    </row>
    <row r="31" spans="1:19" ht="15.6">
      <c r="A31" s="1121"/>
      <c r="B31" s="1150"/>
      <c r="C31" s="1150"/>
      <c r="D31" s="1150"/>
      <c r="E31" s="1150"/>
      <c r="F31" s="1150"/>
      <c r="G31" s="1150"/>
      <c r="H31" s="1150"/>
      <c r="I31" s="1150"/>
      <c r="J31" s="413"/>
      <c r="K31" s="219"/>
      <c r="L31" s="1149"/>
      <c r="M31" s="1149"/>
      <c r="N31" s="1149"/>
      <c r="O31" s="1149"/>
      <c r="P31" s="1149"/>
      <c r="Q31" s="1149"/>
      <c r="R31" s="1149"/>
      <c r="S31" s="1149"/>
    </row>
    <row r="32" spans="1:19" ht="15.6">
      <c r="A32" s="1121"/>
      <c r="B32" s="1150"/>
      <c r="C32" s="1150"/>
      <c r="D32" s="1150"/>
      <c r="E32" s="1150"/>
      <c r="F32" s="1150"/>
      <c r="G32" s="1150"/>
      <c r="H32" s="1150"/>
      <c r="I32" s="1150"/>
      <c r="J32" s="413"/>
      <c r="K32" s="219"/>
      <c r="L32" s="1149"/>
      <c r="M32" s="1149"/>
      <c r="N32" s="1149"/>
      <c r="O32" s="1149"/>
      <c r="P32" s="1149"/>
      <c r="Q32" s="1149"/>
      <c r="R32" s="1149"/>
      <c r="S32" s="1149"/>
    </row>
    <row r="33" spans="1:19">
      <c r="A33" s="1316" t="s">
        <v>346</v>
      </c>
      <c r="B33" s="1316"/>
      <c r="C33" s="1316"/>
      <c r="D33" s="1316"/>
      <c r="E33" s="1316"/>
      <c r="F33" s="1316"/>
      <c r="G33" s="1150"/>
      <c r="H33" s="1150"/>
      <c r="I33" s="1150"/>
      <c r="J33" s="413"/>
      <c r="K33" s="219"/>
      <c r="L33" s="1149"/>
      <c r="M33" s="1149"/>
      <c r="N33" s="1149"/>
      <c r="O33" s="1149"/>
      <c r="P33" s="1149"/>
      <c r="Q33" s="1149"/>
      <c r="R33" s="1149"/>
      <c r="S33" s="1149"/>
    </row>
    <row r="34" spans="1:19" s="200" customFormat="1" ht="27" thickBot="1">
      <c r="A34" s="448" t="s">
        <v>263</v>
      </c>
      <c r="B34" s="1151" t="s">
        <v>265</v>
      </c>
      <c r="C34" s="1151" t="s">
        <v>267</v>
      </c>
      <c r="D34" s="1151" t="s">
        <v>347</v>
      </c>
      <c r="E34" s="1151" t="s">
        <v>268</v>
      </c>
      <c r="F34" s="1151" t="s">
        <v>269</v>
      </c>
      <c r="G34" s="1151" t="s">
        <v>348</v>
      </c>
      <c r="H34" s="212"/>
      <c r="I34" s="339"/>
      <c r="J34" s="137"/>
      <c r="K34" s="458"/>
      <c r="L34" s="212"/>
      <c r="M34" s="212"/>
      <c r="N34" s="212"/>
      <c r="O34" s="212"/>
      <c r="P34" s="212"/>
      <c r="Q34" s="212"/>
      <c r="R34" s="212"/>
      <c r="S34" s="212"/>
    </row>
    <row r="35" spans="1:19">
      <c r="A35" s="459" t="s">
        <v>349</v>
      </c>
      <c r="B35" s="460">
        <v>202923</v>
      </c>
      <c r="C35" s="460">
        <v>177101.14795632442</v>
      </c>
      <c r="D35" s="432">
        <f t="shared" ref="D35:D41" si="0">C35/$C$42</f>
        <v>1.3066965066042739E-2</v>
      </c>
      <c r="E35" s="486">
        <v>25.59</v>
      </c>
      <c r="F35" s="486">
        <v>21.512206686784847</v>
      </c>
      <c r="G35" s="432">
        <f t="shared" ref="G35:G41" si="1">F35/$F$42</f>
        <v>7.8577257272963875E-3</v>
      </c>
      <c r="H35" s="455"/>
      <c r="I35" s="1150"/>
      <c r="J35" s="413"/>
      <c r="K35" s="219"/>
      <c r="L35" s="1149"/>
      <c r="M35" s="1149"/>
      <c r="N35" s="1149"/>
      <c r="O35" s="1149"/>
      <c r="P35" s="1149"/>
      <c r="Q35" s="1149"/>
      <c r="R35" s="1149"/>
      <c r="S35" s="1149"/>
    </row>
    <row r="36" spans="1:19">
      <c r="A36" s="459" t="s">
        <v>270</v>
      </c>
      <c r="B36" s="460">
        <v>6230638</v>
      </c>
      <c r="C36" s="460">
        <v>5437792.3759273086</v>
      </c>
      <c r="D36" s="432">
        <f t="shared" si="0"/>
        <v>0.40121390421567982</v>
      </c>
      <c r="E36" s="486">
        <v>1690.7212</v>
      </c>
      <c r="F36" s="486">
        <v>1421.3030052414576</v>
      </c>
      <c r="G36" s="432">
        <f t="shared" si="1"/>
        <v>0.51915683747266195</v>
      </c>
      <c r="H36" s="455"/>
      <c r="I36" s="1150"/>
      <c r="J36" s="413"/>
      <c r="K36" s="219"/>
      <c r="L36" s="1149"/>
      <c r="M36" s="1149"/>
      <c r="N36" s="1149"/>
      <c r="O36" s="1149"/>
      <c r="P36" s="1149"/>
      <c r="Q36" s="1149"/>
      <c r="R36" s="1149"/>
      <c r="S36" s="1149"/>
    </row>
    <row r="37" spans="1:19">
      <c r="A37" s="459" t="s">
        <v>271</v>
      </c>
      <c r="B37" s="460">
        <v>7109278.7869999995</v>
      </c>
      <c r="C37" s="460">
        <v>6204626.554502178</v>
      </c>
      <c r="D37" s="432">
        <f t="shared" si="0"/>
        <v>0.4577928453378261</v>
      </c>
      <c r="E37" s="486">
        <v>1151.8562999999997</v>
      </c>
      <c r="F37" s="486">
        <v>968.30679167937649</v>
      </c>
      <c r="G37" s="432">
        <f t="shared" si="1"/>
        <v>0.35369171092842605</v>
      </c>
      <c r="H37" s="455"/>
      <c r="I37" s="1150"/>
      <c r="J37" s="413"/>
      <c r="K37" s="219"/>
      <c r="L37" s="1149"/>
      <c r="M37" s="1149"/>
      <c r="N37" s="1149"/>
      <c r="O37" s="1149"/>
      <c r="P37" s="1149"/>
      <c r="Q37" s="1149"/>
      <c r="R37" s="1149"/>
      <c r="S37" s="1149"/>
    </row>
    <row r="38" spans="1:19">
      <c r="A38" s="459" t="s">
        <v>350</v>
      </c>
      <c r="B38" s="460">
        <v>43233</v>
      </c>
      <c r="C38" s="460">
        <v>37731.621992557637</v>
      </c>
      <c r="D38" s="432">
        <f t="shared" si="0"/>
        <v>2.7839333180577149E-3</v>
      </c>
      <c r="E38" s="486">
        <v>8.7200000000000006</v>
      </c>
      <c r="F38" s="486">
        <v>7.3304588631795182</v>
      </c>
      <c r="G38" s="432">
        <f t="shared" si="1"/>
        <v>2.6775837570154159E-3</v>
      </c>
      <c r="H38" s="455"/>
      <c r="I38" s="1150"/>
      <c r="J38" s="413"/>
      <c r="K38" s="219"/>
      <c r="L38" s="1149"/>
      <c r="M38" s="1149"/>
      <c r="N38" s="1149"/>
      <c r="O38" s="1149"/>
      <c r="P38" s="1149"/>
      <c r="Q38" s="1149"/>
      <c r="R38" s="1149"/>
      <c r="S38" s="1149"/>
    </row>
    <row r="39" spans="1:19">
      <c r="A39" s="459" t="s">
        <v>351</v>
      </c>
      <c r="B39" s="460">
        <v>1814027</v>
      </c>
      <c r="C39" s="460">
        <v>1583192.9555731353</v>
      </c>
      <c r="D39" s="432">
        <f t="shared" si="0"/>
        <v>0.11681193082035211</v>
      </c>
      <c r="E39" s="486">
        <v>365.01559999999995</v>
      </c>
      <c r="F39" s="486">
        <v>306.84998167646665</v>
      </c>
      <c r="G39" s="432">
        <f t="shared" si="1"/>
        <v>0.11208255064417845</v>
      </c>
      <c r="H39" s="455"/>
      <c r="I39" s="1150"/>
      <c r="J39" s="413"/>
      <c r="K39" s="219"/>
      <c r="L39" s="1149"/>
      <c r="M39" s="1149"/>
      <c r="N39" s="1149"/>
      <c r="O39" s="1149"/>
      <c r="P39" s="1149"/>
      <c r="Q39" s="1149"/>
      <c r="R39" s="1149"/>
      <c r="S39" s="1149"/>
    </row>
    <row r="40" spans="1:19">
      <c r="A40" s="459" t="s">
        <v>352</v>
      </c>
      <c r="B40" s="460">
        <v>45347</v>
      </c>
      <c r="C40" s="460">
        <v>39576.616531272666</v>
      </c>
      <c r="D40" s="432">
        <f t="shared" si="0"/>
        <v>2.920061623619994E-3</v>
      </c>
      <c r="E40" s="486">
        <v>8.1809999999999992</v>
      </c>
      <c r="F40" s="486">
        <v>6.8773490779439941</v>
      </c>
      <c r="G40" s="432">
        <f t="shared" si="1"/>
        <v>2.5120771463466875E-3</v>
      </c>
      <c r="H40" s="455"/>
      <c r="I40" s="1150"/>
      <c r="J40" s="413"/>
      <c r="K40" s="219"/>
      <c r="L40" s="1149"/>
      <c r="M40" s="1149"/>
      <c r="N40" s="1149"/>
      <c r="O40" s="1149"/>
      <c r="P40" s="1149"/>
      <c r="Q40" s="1149"/>
      <c r="R40" s="1149"/>
      <c r="S40" s="1149"/>
    </row>
    <row r="41" spans="1:19">
      <c r="A41" s="459" t="s">
        <v>274</v>
      </c>
      <c r="B41" s="460">
        <v>84020</v>
      </c>
      <c r="C41" s="460">
        <v>73328.496283271874</v>
      </c>
      <c r="D41" s="432">
        <f t="shared" si="0"/>
        <v>5.4103596184213272E-3</v>
      </c>
      <c r="E41" s="486">
        <v>6.5833999999999993</v>
      </c>
      <c r="F41" s="486">
        <v>5.5343283119100954</v>
      </c>
      <c r="G41" s="432">
        <f t="shared" si="1"/>
        <v>2.0215143240751477E-3</v>
      </c>
      <c r="H41" s="455"/>
      <c r="I41" s="1150"/>
      <c r="J41" s="413"/>
      <c r="K41" s="219"/>
      <c r="L41" s="1149"/>
      <c r="M41" s="1149"/>
      <c r="N41" s="1149"/>
      <c r="O41" s="1149"/>
      <c r="P41" s="1149"/>
      <c r="Q41" s="1149"/>
      <c r="R41" s="1149"/>
      <c r="S41" s="1149"/>
    </row>
    <row r="42" spans="1:19" ht="13.8" thickBot="1">
      <c r="A42" s="920" t="s">
        <v>27</v>
      </c>
      <c r="B42" s="921">
        <f t="shared" ref="B42:G42" si="2">SUM(B35:B41)</f>
        <v>15529466.787</v>
      </c>
      <c r="C42" s="921">
        <f t="shared" si="2"/>
        <v>13553349.768766051</v>
      </c>
      <c r="D42" s="922">
        <f t="shared" si="2"/>
        <v>0.99999999999999978</v>
      </c>
      <c r="E42" s="923">
        <f t="shared" si="2"/>
        <v>3256.6674999999996</v>
      </c>
      <c r="F42" s="923">
        <f t="shared" si="2"/>
        <v>2737.7141215371189</v>
      </c>
      <c r="G42" s="922">
        <f t="shared" si="2"/>
        <v>1.0000000000000002</v>
      </c>
      <c r="H42" s="455"/>
      <c r="I42" s="428"/>
      <c r="J42" s="454"/>
      <c r="K42" s="455"/>
      <c r="L42" s="1149"/>
      <c r="M42" s="1149"/>
      <c r="N42" s="1149"/>
      <c r="O42" s="1149"/>
      <c r="P42" s="1149"/>
      <c r="Q42" s="1149"/>
      <c r="R42" s="1149"/>
      <c r="S42" s="1149"/>
    </row>
    <row r="43" spans="1:19" ht="13.8" thickTop="1">
      <c r="A43" s="1143"/>
      <c r="B43" s="461"/>
      <c r="C43" s="461"/>
      <c r="D43" s="353"/>
      <c r="E43" s="462"/>
      <c r="F43" s="353"/>
      <c r="G43" s="428"/>
      <c r="H43" s="428"/>
      <c r="I43" s="428"/>
      <c r="J43" s="454"/>
      <c r="K43" s="455"/>
      <c r="L43" s="1149"/>
      <c r="M43" s="1149"/>
      <c r="N43" s="1149"/>
      <c r="O43" s="1149"/>
      <c r="P43" s="1149"/>
      <c r="Q43" s="1149"/>
      <c r="R43" s="1149"/>
      <c r="S43" s="1149"/>
    </row>
    <row r="44" spans="1:19">
      <c r="A44" s="317" t="s">
        <v>256</v>
      </c>
      <c r="B44" s="351"/>
      <c r="C44" s="339"/>
      <c r="D44" s="339"/>
      <c r="E44" s="339"/>
      <c r="F44" s="339"/>
      <c r="G44" s="428"/>
      <c r="H44" s="428"/>
      <c r="I44" s="428"/>
      <c r="J44" s="454"/>
      <c r="K44" s="455"/>
      <c r="L44" s="1149"/>
      <c r="M44" s="1149"/>
      <c r="N44" s="1149"/>
      <c r="O44" s="1149"/>
      <c r="P44" s="1149"/>
      <c r="Q44" s="1149"/>
      <c r="R44" s="1149"/>
      <c r="S44" s="1149"/>
    </row>
    <row r="45" spans="1:19">
      <c r="A45" s="1143"/>
      <c r="B45" s="351"/>
      <c r="C45" s="339"/>
      <c r="D45" s="339"/>
      <c r="E45" s="339"/>
      <c r="F45" s="339"/>
      <c r="G45" s="428"/>
      <c r="H45" s="428"/>
      <c r="I45" s="428"/>
      <c r="J45" s="454"/>
      <c r="K45" s="455"/>
      <c r="L45" s="1149"/>
      <c r="M45" s="1149"/>
      <c r="N45" s="1149"/>
      <c r="O45" s="1149"/>
      <c r="P45" s="1149"/>
      <c r="Q45" s="1149"/>
      <c r="R45" s="1149"/>
      <c r="S45" s="1149"/>
    </row>
    <row r="46" spans="1:19">
      <c r="A46" s="1326"/>
      <c r="B46" s="1326"/>
      <c r="C46" s="1326"/>
      <c r="D46" s="1326"/>
      <c r="E46" s="1326"/>
      <c r="F46" s="1326"/>
      <c r="G46" s="1326"/>
      <c r="H46" s="1326"/>
      <c r="I46" s="1326"/>
      <c r="J46" s="463"/>
      <c r="K46" s="1149"/>
      <c r="L46" s="464"/>
      <c r="M46" s="1149"/>
      <c r="N46" s="1149"/>
      <c r="O46" s="1149"/>
      <c r="P46" s="465"/>
      <c r="Q46" s="1149"/>
      <c r="R46" s="1149"/>
      <c r="S46" s="1149"/>
    </row>
    <row r="47" spans="1:19">
      <c r="A47" s="1312"/>
      <c r="B47" s="1312"/>
      <c r="C47" s="1312"/>
      <c r="D47" s="1312"/>
      <c r="E47" s="1312"/>
      <c r="F47" s="1149"/>
      <c r="G47" s="1149"/>
      <c r="H47" s="1149"/>
      <c r="I47" s="1149"/>
      <c r="J47" s="232"/>
      <c r="K47" s="1150"/>
      <c r="L47" s="464"/>
      <c r="M47" s="1149"/>
      <c r="N47" s="1149"/>
      <c r="O47" s="1149"/>
      <c r="P47" s="465"/>
      <c r="Q47" s="1149"/>
      <c r="R47" s="1149"/>
      <c r="S47" s="1149"/>
    </row>
    <row r="48" spans="1:19" ht="15.6">
      <c r="A48" s="1263" t="s">
        <v>275</v>
      </c>
      <c r="B48" s="1263"/>
      <c r="C48" s="1263"/>
      <c r="D48" s="1263"/>
      <c r="E48" s="1263"/>
      <c r="F48" s="1150"/>
      <c r="G48" s="1150"/>
      <c r="H48" s="1150"/>
      <c r="I48" s="1150"/>
      <c r="J48" s="413"/>
      <c r="K48" s="219"/>
      <c r="L48" s="1149"/>
      <c r="M48" s="1149"/>
      <c r="N48" s="1149"/>
      <c r="O48" s="1149"/>
      <c r="P48" s="1149"/>
      <c r="Q48" s="1149"/>
      <c r="R48" s="1149"/>
      <c r="S48" s="1149"/>
    </row>
    <row r="49" spans="1:19">
      <c r="A49" s="1312"/>
      <c r="B49" s="1312"/>
      <c r="C49" s="1312"/>
      <c r="D49" s="1312"/>
      <c r="E49" s="1312"/>
      <c r="F49" s="428"/>
      <c r="G49" s="428"/>
      <c r="H49" s="428"/>
      <c r="I49" s="428"/>
      <c r="J49" s="454"/>
      <c r="K49" s="455"/>
      <c r="L49" s="1150"/>
      <c r="M49" s="1149"/>
      <c r="N49" s="1149"/>
      <c r="O49" s="1149"/>
      <c r="P49" s="1149"/>
      <c r="Q49" s="1149"/>
      <c r="R49" s="1149"/>
      <c r="S49" s="1149"/>
    </row>
    <row r="50" spans="1:19">
      <c r="A50" s="1316" t="s">
        <v>353</v>
      </c>
      <c r="B50" s="1316"/>
      <c r="C50" s="1316"/>
      <c r="D50" s="1316"/>
      <c r="E50" s="1316"/>
      <c r="F50" s="1150"/>
      <c r="G50" s="1150"/>
      <c r="H50" s="1150"/>
      <c r="I50" s="1150"/>
      <c r="J50" s="454"/>
      <c r="K50" s="455"/>
      <c r="L50" s="1149"/>
      <c r="M50" s="1149"/>
      <c r="N50" s="1149"/>
      <c r="O50" s="1149"/>
      <c r="P50" s="1149"/>
      <c r="Q50" s="1149"/>
      <c r="R50" s="1149"/>
      <c r="S50" s="1149"/>
    </row>
    <row r="51" spans="1:19" ht="27" thickBot="1">
      <c r="A51" s="448" t="s">
        <v>354</v>
      </c>
      <c r="B51" s="1151" t="s">
        <v>265</v>
      </c>
      <c r="C51" s="1151" t="s">
        <v>355</v>
      </c>
      <c r="D51" s="1151" t="s">
        <v>264</v>
      </c>
      <c r="E51" s="1151" t="s">
        <v>356</v>
      </c>
      <c r="F51" s="428"/>
      <c r="G51" s="428"/>
      <c r="H51" s="428"/>
      <c r="I51" s="428"/>
      <c r="J51" s="433"/>
      <c r="K51" s="434"/>
      <c r="L51" s="464"/>
      <c r="M51" s="1149"/>
      <c r="N51" s="1149"/>
      <c r="O51" s="1149"/>
      <c r="P51" s="465"/>
      <c r="Q51" s="1149"/>
      <c r="R51" s="1149"/>
      <c r="S51" s="1149"/>
    </row>
    <row r="52" spans="1:19">
      <c r="A52" s="466" t="s">
        <v>357</v>
      </c>
      <c r="B52" s="278">
        <v>3150636</v>
      </c>
      <c r="C52" s="493">
        <v>606.42609999999991</v>
      </c>
      <c r="D52" s="296">
        <v>3</v>
      </c>
      <c r="E52" s="296">
        <v>3</v>
      </c>
      <c r="F52" s="420"/>
      <c r="G52" s="420"/>
      <c r="H52" s="420"/>
      <c r="I52" s="420"/>
      <c r="J52" s="433"/>
      <c r="K52" s="434"/>
      <c r="L52" s="1297" t="s">
        <v>358</v>
      </c>
      <c r="M52" s="1297"/>
      <c r="N52" s="1297"/>
      <c r="O52" s="1297"/>
      <c r="P52" s="1297"/>
      <c r="Q52" s="1297"/>
      <c r="R52" s="1297"/>
      <c r="S52" s="1297"/>
    </row>
    <row r="53" spans="1:19">
      <c r="A53" s="466" t="s">
        <v>359</v>
      </c>
      <c r="B53" s="278">
        <v>2090216.44</v>
      </c>
      <c r="C53" s="493">
        <v>401.83140000000003</v>
      </c>
      <c r="D53" s="296">
        <v>5</v>
      </c>
      <c r="E53" s="296">
        <v>0</v>
      </c>
      <c r="F53" s="420"/>
      <c r="G53" s="420"/>
      <c r="H53" s="420"/>
      <c r="I53" s="420"/>
      <c r="J53" s="433"/>
      <c r="K53" s="434"/>
      <c r="L53" s="464"/>
      <c r="M53" s="1149"/>
      <c r="N53" s="1149"/>
      <c r="O53" s="1149"/>
      <c r="P53" s="465"/>
      <c r="Q53" s="1149"/>
      <c r="R53" s="1149"/>
      <c r="S53" s="1149"/>
    </row>
    <row r="54" spans="1:19">
      <c r="A54" s="466" t="s">
        <v>360</v>
      </c>
      <c r="B54" s="278">
        <v>3204364</v>
      </c>
      <c r="C54" s="493">
        <v>791.34919999999988</v>
      </c>
      <c r="D54" s="296">
        <v>8</v>
      </c>
      <c r="E54" s="296">
        <v>6</v>
      </c>
      <c r="F54" s="420"/>
      <c r="G54" s="420"/>
      <c r="H54" s="420"/>
      <c r="I54" s="420"/>
      <c r="J54" s="433"/>
      <c r="K54" s="434"/>
      <c r="L54" s="464"/>
      <c r="M54" s="1149"/>
      <c r="N54" s="1149"/>
      <c r="O54" s="1149"/>
      <c r="P54" s="465"/>
      <c r="Q54" s="1149"/>
      <c r="R54" s="1149"/>
      <c r="S54" s="1149"/>
    </row>
    <row r="55" spans="1:19">
      <c r="A55" s="466" t="s">
        <v>361</v>
      </c>
      <c r="B55" s="278">
        <v>3733314.1070000003</v>
      </c>
      <c r="C55" s="493">
        <v>538.50500000000011</v>
      </c>
      <c r="D55" s="296">
        <v>86</v>
      </c>
      <c r="E55" s="296">
        <v>4</v>
      </c>
      <c r="F55" s="420"/>
      <c r="G55" s="420"/>
      <c r="H55" s="420"/>
      <c r="I55" s="420"/>
      <c r="J55" s="433"/>
      <c r="K55" s="434"/>
      <c r="L55" s="464"/>
      <c r="M55" s="1149"/>
      <c r="N55" s="1149"/>
      <c r="O55" s="1149"/>
      <c r="P55" s="465"/>
      <c r="Q55" s="1149"/>
      <c r="R55" s="1149"/>
      <c r="S55" s="1149"/>
    </row>
    <row r="56" spans="1:19">
      <c r="A56" s="466" t="s">
        <v>362</v>
      </c>
      <c r="B56" s="278">
        <v>3350936.24</v>
      </c>
      <c r="C56" s="493">
        <v>918.55580000000009</v>
      </c>
      <c r="D56" s="296">
        <v>59</v>
      </c>
      <c r="E56" s="296">
        <v>6</v>
      </c>
      <c r="F56" s="420"/>
      <c r="G56" s="420"/>
      <c r="H56" s="420"/>
      <c r="I56" s="420"/>
      <c r="J56" s="433"/>
      <c r="K56" s="434"/>
      <c r="L56" s="435"/>
      <c r="M56" s="1149"/>
      <c r="N56" s="1149"/>
      <c r="O56" s="1149"/>
      <c r="P56" s="436"/>
      <c r="Q56" s="432"/>
      <c r="R56" s="468"/>
      <c r="S56" s="1149"/>
    </row>
    <row r="57" spans="1:19" ht="13.8" thickBot="1">
      <c r="A57" s="920" t="s">
        <v>27</v>
      </c>
      <c r="B57" s="924">
        <f>SUM(B52:B56)</f>
        <v>15529466.787</v>
      </c>
      <c r="C57" s="925">
        <f>SUM(C52:C56)</f>
        <v>3256.6675</v>
      </c>
      <c r="D57" s="918">
        <f>SUM(D52:D56)</f>
        <v>161</v>
      </c>
      <c r="E57" s="918">
        <f>SUM(E52:E56)</f>
        <v>19</v>
      </c>
      <c r="F57" s="455"/>
      <c r="G57" s="455"/>
      <c r="H57" s="455"/>
      <c r="I57" s="455"/>
      <c r="J57" s="469"/>
      <c r="K57" s="470"/>
      <c r="L57" s="435"/>
      <c r="M57" s="1149"/>
      <c r="N57" s="1149"/>
      <c r="O57" s="1149"/>
      <c r="P57" s="436"/>
      <c r="Q57" s="432"/>
      <c r="R57" s="468"/>
      <c r="S57" s="1149"/>
    </row>
    <row r="58" spans="1:19" ht="13.8" thickTop="1">
      <c r="A58" s="1143"/>
      <c r="B58" s="1153"/>
      <c r="C58" s="1153"/>
      <c r="D58" s="1153"/>
      <c r="E58" s="1153"/>
      <c r="F58" s="455"/>
      <c r="G58" s="455"/>
      <c r="H58" s="455"/>
      <c r="I58" s="455"/>
      <c r="J58" s="469"/>
      <c r="K58" s="470"/>
      <c r="L58" s="435"/>
      <c r="M58" s="1149"/>
      <c r="N58" s="1149"/>
      <c r="O58" s="1149"/>
      <c r="P58" s="436"/>
      <c r="Q58" s="432"/>
      <c r="R58" s="468"/>
      <c r="S58" s="1149"/>
    </row>
    <row r="59" spans="1:19">
      <c r="A59" s="317" t="s">
        <v>363</v>
      </c>
      <c r="B59" s="317"/>
      <c r="C59" s="317"/>
      <c r="D59" s="317"/>
      <c r="E59" s="317"/>
      <c r="F59" s="82"/>
      <c r="G59" s="82"/>
      <c r="H59" s="82"/>
      <c r="I59" s="82"/>
      <c r="J59" s="469"/>
      <c r="K59" s="470"/>
      <c r="L59" s="204"/>
      <c r="M59" s="1149"/>
      <c r="N59" s="1149"/>
      <c r="O59" s="1149"/>
      <c r="P59" s="465"/>
      <c r="Q59" s="1149"/>
      <c r="R59" s="1149"/>
      <c r="S59" s="1149"/>
    </row>
    <row r="60" spans="1:19">
      <c r="A60" s="317" t="s">
        <v>364</v>
      </c>
      <c r="B60" s="317"/>
      <c r="C60" s="317"/>
      <c r="D60" s="317"/>
      <c r="E60" s="317"/>
      <c r="F60" s="82"/>
      <c r="G60" s="82"/>
      <c r="H60" s="82"/>
      <c r="I60" s="82"/>
      <c r="J60" s="469"/>
      <c r="K60" s="470"/>
      <c r="L60" s="204"/>
      <c r="M60" s="1149"/>
      <c r="N60" s="1149"/>
      <c r="O60" s="1149"/>
      <c r="P60" s="465"/>
      <c r="Q60" s="1149"/>
      <c r="R60" s="1149"/>
      <c r="S60" s="1149"/>
    </row>
    <row r="61" spans="1:19" s="295" customFormat="1">
      <c r="A61" s="1150"/>
      <c r="B61" s="212"/>
      <c r="C61" s="455"/>
      <c r="D61" s="455"/>
      <c r="E61" s="455"/>
      <c r="F61" s="455"/>
      <c r="G61" s="455"/>
      <c r="H61" s="455"/>
      <c r="I61" s="455"/>
      <c r="J61" s="471"/>
      <c r="K61" s="472"/>
      <c r="L61" s="204"/>
      <c r="M61" s="1149"/>
      <c r="N61" s="1149"/>
      <c r="O61" s="1149"/>
      <c r="P61" s="436"/>
      <c r="Q61" s="432"/>
      <c r="R61" s="468"/>
      <c r="S61" s="1149"/>
    </row>
    <row r="62" spans="1:19">
      <c r="A62" s="1150"/>
      <c r="B62" s="212"/>
      <c r="C62" s="455"/>
      <c r="D62" s="455"/>
      <c r="E62" s="455"/>
      <c r="F62" s="455"/>
      <c r="G62" s="455"/>
      <c r="H62" s="455"/>
      <c r="I62" s="455"/>
      <c r="J62" s="454"/>
      <c r="K62" s="455"/>
      <c r="L62" s="204"/>
      <c r="M62" s="1149"/>
      <c r="N62" s="1149"/>
      <c r="O62" s="1149"/>
      <c r="P62" s="436"/>
      <c r="Q62" s="432"/>
      <c r="R62" s="468"/>
      <c r="S62" s="1149"/>
    </row>
    <row r="63" spans="1:19">
      <c r="A63" s="1316" t="s">
        <v>365</v>
      </c>
      <c r="B63" s="1316"/>
      <c r="C63" s="1316"/>
      <c r="D63" s="1316"/>
      <c r="E63" s="1316"/>
      <c r="F63" s="434"/>
      <c r="G63" s="434"/>
      <c r="H63" s="434"/>
      <c r="I63" s="434"/>
      <c r="J63" s="454"/>
      <c r="K63" s="455"/>
      <c r="L63" s="348"/>
      <c r="M63" s="1150"/>
      <c r="N63" s="1150"/>
      <c r="O63" s="1150"/>
      <c r="P63" s="1150"/>
      <c r="Q63" s="1150"/>
      <c r="R63" s="1150"/>
      <c r="S63" s="1150"/>
    </row>
    <row r="64" spans="1:19" ht="40.200000000000003" thickBot="1">
      <c r="A64" s="448" t="s">
        <v>354</v>
      </c>
      <c r="B64" s="1151" t="s">
        <v>366</v>
      </c>
      <c r="C64" s="1151" t="s">
        <v>367</v>
      </c>
      <c r="D64" s="1151" t="s">
        <v>368</v>
      </c>
      <c r="E64" s="1151" t="s">
        <v>369</v>
      </c>
      <c r="F64" s="434"/>
      <c r="G64" s="434"/>
      <c r="H64" s="434"/>
      <c r="I64" s="434"/>
      <c r="J64" s="456"/>
      <c r="K64" s="82"/>
      <c r="L64" s="455"/>
      <c r="M64" s="1149"/>
      <c r="N64" s="1149"/>
      <c r="O64" s="1149"/>
      <c r="P64" s="1149"/>
      <c r="Q64" s="1149"/>
      <c r="R64" s="1149"/>
      <c r="S64" s="1149"/>
    </row>
    <row r="65" spans="1:19">
      <c r="A65" s="466" t="s">
        <v>357</v>
      </c>
      <c r="B65" s="355">
        <v>3150636</v>
      </c>
      <c r="C65" s="473">
        <v>2392960.3693757681</v>
      </c>
      <c r="D65" s="206">
        <v>0.75951660851198555</v>
      </c>
      <c r="E65" s="474">
        <v>0</v>
      </c>
      <c r="F65" s="434"/>
      <c r="G65" s="434"/>
      <c r="H65" s="434"/>
      <c r="I65" s="434"/>
      <c r="J65" s="413"/>
      <c r="K65" s="428"/>
      <c r="L65" s="455"/>
      <c r="M65" s="1149"/>
      <c r="N65" s="1149"/>
      <c r="O65" s="1149"/>
      <c r="P65" s="1149"/>
      <c r="Q65" s="1149"/>
      <c r="R65" s="1149"/>
      <c r="S65" s="1149"/>
    </row>
    <row r="66" spans="1:19">
      <c r="A66" s="466" t="s">
        <v>359</v>
      </c>
      <c r="B66" s="355">
        <v>2090216.44</v>
      </c>
      <c r="C66" s="473">
        <v>1824237.425038964</v>
      </c>
      <c r="D66" s="206">
        <v>0.87275049135053406</v>
      </c>
      <c r="E66" s="474" t="s">
        <v>148</v>
      </c>
      <c r="F66" s="434"/>
      <c r="G66" s="434"/>
      <c r="H66" s="434"/>
      <c r="I66" s="434"/>
      <c r="J66" s="413"/>
      <c r="K66" s="428"/>
      <c r="L66" s="455"/>
      <c r="M66" s="1149"/>
      <c r="N66" s="1149"/>
      <c r="O66" s="1149"/>
      <c r="P66" s="1149"/>
      <c r="Q66" s="1149"/>
      <c r="R66" s="1149"/>
      <c r="S66" s="1149"/>
    </row>
    <row r="67" spans="1:19">
      <c r="A67" s="466" t="s">
        <v>360</v>
      </c>
      <c r="B67" s="355">
        <v>3204364</v>
      </c>
      <c r="C67" s="473">
        <v>3076361.0550083611</v>
      </c>
      <c r="D67" s="206">
        <v>0.96005355665222836</v>
      </c>
      <c r="E67" s="474">
        <v>6.1272558584414986E-2</v>
      </c>
      <c r="F67" s="434"/>
      <c r="G67" s="434"/>
      <c r="H67" s="434"/>
      <c r="I67" s="434"/>
      <c r="J67" s="413"/>
      <c r="K67" s="428"/>
      <c r="L67" s="455"/>
      <c r="M67" s="1149"/>
      <c r="N67" s="1149"/>
      <c r="O67" s="1149"/>
      <c r="P67" s="1149"/>
      <c r="Q67" s="1149"/>
      <c r="R67" s="1149"/>
      <c r="S67" s="1149"/>
    </row>
    <row r="68" spans="1:19">
      <c r="A68" s="466" t="s">
        <v>361</v>
      </c>
      <c r="B68" s="355">
        <v>3733314.1070000003</v>
      </c>
      <c r="C68" s="473">
        <v>3084541.8969886657</v>
      </c>
      <c r="D68" s="206">
        <v>0.82622083451406336</v>
      </c>
      <c r="E68" s="474">
        <v>0.23235364316409865</v>
      </c>
      <c r="F68" s="434"/>
      <c r="G68" s="434"/>
      <c r="H68" s="434"/>
      <c r="I68" s="434"/>
      <c r="J68" s="413"/>
      <c r="K68" s="428"/>
      <c r="L68" s="455"/>
      <c r="M68" s="1149"/>
      <c r="N68" s="1149"/>
      <c r="O68" s="1149"/>
      <c r="P68" s="1149"/>
      <c r="Q68" s="1149"/>
      <c r="R68" s="1149"/>
      <c r="S68" s="1149"/>
    </row>
    <row r="69" spans="1:19">
      <c r="A69" s="466" t="s">
        <v>362</v>
      </c>
      <c r="B69" s="355">
        <v>3350936.24</v>
      </c>
      <c r="C69" s="473">
        <v>3175249.022354289</v>
      </c>
      <c r="D69" s="206">
        <v>0.94757070709118851</v>
      </c>
      <c r="E69" s="474">
        <v>0.28192555725152812</v>
      </c>
      <c r="F69" s="434"/>
      <c r="G69" s="434"/>
      <c r="H69" s="434"/>
      <c r="I69" s="434"/>
      <c r="J69" s="441"/>
      <c r="K69" s="442"/>
      <c r="L69" s="1149"/>
      <c r="M69" s="1149"/>
      <c r="N69" s="1149"/>
      <c r="O69" s="1149"/>
      <c r="P69" s="1149"/>
      <c r="Q69" s="1149"/>
      <c r="R69" s="1149"/>
      <c r="S69" s="1149"/>
    </row>
    <row r="70" spans="1:19" ht="15.6" thickBot="1">
      <c r="A70" s="920" t="s">
        <v>27</v>
      </c>
      <c r="B70" s="918">
        <f>SUM(B65:B69)</f>
        <v>15529466.787</v>
      </c>
      <c r="C70" s="918">
        <f>SUM(C65:C69)</f>
        <v>13553349.768766049</v>
      </c>
      <c r="D70" s="919">
        <f>C70/B70</f>
        <v>0.87275049135053406</v>
      </c>
      <c r="E70" s="926">
        <v>0.10172621185191696</v>
      </c>
      <c r="F70" s="455"/>
      <c r="G70" s="455"/>
      <c r="H70" s="455"/>
      <c r="I70" s="455"/>
      <c r="J70" s="228"/>
      <c r="K70" s="229"/>
      <c r="L70" s="219"/>
      <c r="M70" s="1149"/>
      <c r="N70" s="1149"/>
      <c r="O70" s="1149"/>
      <c r="P70" s="1149"/>
      <c r="Q70" s="1149"/>
      <c r="R70" s="1149"/>
      <c r="S70" s="1149"/>
    </row>
    <row r="71" spans="1:19" ht="15.6" thickTop="1">
      <c r="A71" s="1143"/>
      <c r="B71" s="1153"/>
      <c r="C71" s="1153"/>
      <c r="D71" s="1153"/>
      <c r="E71" s="1153"/>
      <c r="F71" s="455"/>
      <c r="G71" s="455"/>
      <c r="H71" s="455"/>
      <c r="I71" s="455"/>
      <c r="J71" s="228"/>
      <c r="K71" s="229"/>
      <c r="L71" s="1297" t="s">
        <v>370</v>
      </c>
      <c r="M71" s="1297"/>
      <c r="N71" s="1297"/>
      <c r="O71" s="1297"/>
      <c r="P71" s="1297"/>
      <c r="Q71" s="1297"/>
      <c r="R71" s="1297"/>
      <c r="S71" s="1297"/>
    </row>
    <row r="72" spans="1:19">
      <c r="A72" s="317" t="s">
        <v>363</v>
      </c>
      <c r="B72" s="317"/>
      <c r="C72" s="317"/>
      <c r="D72" s="317"/>
      <c r="E72" s="317"/>
      <c r="F72" s="434"/>
      <c r="G72" s="434"/>
      <c r="H72" s="434"/>
      <c r="I72" s="434"/>
      <c r="J72" s="454"/>
      <c r="K72" s="455"/>
      <c r="L72" s="204"/>
      <c r="M72" s="1149"/>
      <c r="N72" s="1149"/>
      <c r="O72" s="1149"/>
      <c r="P72" s="1149"/>
      <c r="Q72" s="1149"/>
      <c r="R72" s="1149"/>
      <c r="S72" s="1149"/>
    </row>
    <row r="73" spans="1:19">
      <c r="A73" s="1150"/>
      <c r="B73" s="339"/>
      <c r="C73" s="472"/>
      <c r="D73" s="472"/>
      <c r="E73" s="472"/>
      <c r="F73" s="472"/>
      <c r="G73" s="472"/>
      <c r="H73" s="472"/>
      <c r="I73" s="472"/>
      <c r="J73" s="440"/>
      <c r="K73" s="230"/>
      <c r="L73" s="455"/>
      <c r="M73" s="1149"/>
      <c r="N73" s="1149"/>
      <c r="O73" s="1149"/>
      <c r="P73" s="1149"/>
      <c r="Q73" s="1149"/>
      <c r="R73" s="1149"/>
      <c r="S73" s="1149"/>
    </row>
    <row r="74" spans="1:19">
      <c r="A74" s="1316" t="s">
        <v>371</v>
      </c>
      <c r="B74" s="1316"/>
      <c r="C74" s="1316"/>
      <c r="D74" s="1316"/>
      <c r="E74" s="1316"/>
      <c r="F74" s="455"/>
      <c r="G74" s="455"/>
      <c r="H74" s="455"/>
      <c r="I74" s="455"/>
      <c r="J74" s="440"/>
      <c r="K74" s="230"/>
      <c r="L74" s="204"/>
      <c r="M74" s="1149"/>
      <c r="N74" s="1149"/>
      <c r="O74" s="1149"/>
      <c r="P74" s="1149"/>
      <c r="Q74" s="1149"/>
      <c r="R74" s="1149"/>
      <c r="S74" s="1149"/>
    </row>
    <row r="75" spans="1:19" ht="53.4" thickBot="1">
      <c r="A75" s="448" t="s">
        <v>354</v>
      </c>
      <c r="B75" s="1151" t="s">
        <v>372</v>
      </c>
      <c r="C75" s="1151" t="s">
        <v>373</v>
      </c>
      <c r="D75" s="1151" t="s">
        <v>374</v>
      </c>
      <c r="E75" s="1151" t="s">
        <v>369</v>
      </c>
      <c r="F75" s="455"/>
      <c r="G75" s="455"/>
      <c r="H75" s="455"/>
      <c r="I75" s="455"/>
      <c r="J75" s="440"/>
      <c r="K75" s="230"/>
      <c r="L75" s="204"/>
      <c r="M75" s="1149"/>
      <c r="N75" s="1149"/>
      <c r="O75" s="1149"/>
      <c r="P75" s="1149"/>
      <c r="Q75" s="1149"/>
      <c r="R75" s="1149"/>
      <c r="S75" s="1149"/>
    </row>
    <row r="76" spans="1:19">
      <c r="A76" s="466" t="s">
        <v>357</v>
      </c>
      <c r="B76" s="467">
        <v>606.42609999999991</v>
      </c>
      <c r="C76" s="475">
        <v>364.74215957634817</v>
      </c>
      <c r="D76" s="206">
        <v>0.60146184271479775</v>
      </c>
      <c r="E76" s="474">
        <v>0</v>
      </c>
      <c r="F76" s="82"/>
      <c r="G76" s="82"/>
      <c r="H76" s="82"/>
      <c r="I76" s="82"/>
      <c r="J76" s="440"/>
      <c r="K76" s="230"/>
      <c r="L76" s="204"/>
      <c r="M76" s="1149"/>
      <c r="N76" s="1149"/>
      <c r="O76" s="1149"/>
      <c r="P76" s="1149"/>
      <c r="Q76" s="1149"/>
      <c r="R76" s="1149"/>
      <c r="S76" s="1149"/>
    </row>
    <row r="77" spans="1:19">
      <c r="A77" s="466" t="s">
        <v>359</v>
      </c>
      <c r="B77" s="467">
        <v>401.83140000000003</v>
      </c>
      <c r="C77" s="475">
        <v>337.79914537085256</v>
      </c>
      <c r="D77" s="206">
        <v>0.84064895219948599</v>
      </c>
      <c r="E77" s="474" t="s">
        <v>148</v>
      </c>
      <c r="F77" s="82"/>
      <c r="G77" s="82"/>
      <c r="H77" s="82"/>
      <c r="I77" s="82"/>
      <c r="J77" s="440"/>
      <c r="K77" s="230"/>
      <c r="L77" s="204"/>
      <c r="M77" s="1149"/>
      <c r="N77" s="1149"/>
      <c r="O77" s="1149"/>
      <c r="P77" s="1149"/>
      <c r="Q77" s="1149"/>
      <c r="R77" s="1149"/>
      <c r="S77" s="1149"/>
    </row>
    <row r="78" spans="1:19">
      <c r="A78" s="466" t="s">
        <v>360</v>
      </c>
      <c r="B78" s="467">
        <v>791.34919999999988</v>
      </c>
      <c r="C78" s="475">
        <v>368.11190597158361</v>
      </c>
      <c r="D78" s="206">
        <v>0.46516999824045274</v>
      </c>
      <c r="E78" s="474">
        <v>0.21742243076823392</v>
      </c>
      <c r="F78" s="82"/>
      <c r="G78" s="82"/>
      <c r="H78" s="82"/>
      <c r="I78" s="82"/>
      <c r="J78" s="440"/>
      <c r="K78" s="230"/>
      <c r="L78" s="204"/>
      <c r="M78" s="1149"/>
      <c r="N78" s="1149"/>
      <c r="O78" s="1149"/>
      <c r="P78" s="1149"/>
      <c r="Q78" s="1149"/>
      <c r="R78" s="1149"/>
      <c r="S78" s="1149"/>
    </row>
    <row r="79" spans="1:19">
      <c r="A79" s="466" t="s">
        <v>361</v>
      </c>
      <c r="B79" s="467">
        <v>538.50500000000011</v>
      </c>
      <c r="C79" s="475">
        <v>333.11932650217858</v>
      </c>
      <c r="D79" s="206">
        <v>0.61860024791260715</v>
      </c>
      <c r="E79" s="474">
        <v>4.7489688553833474E-2</v>
      </c>
      <c r="F79" s="82"/>
      <c r="G79" s="82"/>
      <c r="H79" s="82"/>
      <c r="I79" s="82"/>
      <c r="J79" s="440"/>
      <c r="K79" s="230"/>
      <c r="L79" s="204"/>
      <c r="M79" s="1149"/>
      <c r="N79" s="1149"/>
      <c r="O79" s="1149"/>
      <c r="P79" s="1149"/>
      <c r="Q79" s="1149"/>
      <c r="R79" s="1149"/>
      <c r="S79" s="1149"/>
    </row>
    <row r="80" spans="1:19">
      <c r="A80" s="466" t="s">
        <v>362</v>
      </c>
      <c r="B80" s="467">
        <v>918.55580000000009</v>
      </c>
      <c r="C80" s="475">
        <v>1333.9415841161567</v>
      </c>
      <c r="D80" s="206">
        <v>1.4522161681589258</v>
      </c>
      <c r="E80" s="474">
        <v>0.36330987280139049</v>
      </c>
      <c r="F80" s="455"/>
      <c r="G80" s="455"/>
      <c r="H80" s="455"/>
      <c r="I80" s="455"/>
      <c r="J80" s="469"/>
      <c r="K80" s="470"/>
      <c r="L80" s="204"/>
      <c r="M80" s="1149"/>
      <c r="N80" s="1149"/>
      <c r="O80" s="1149"/>
      <c r="P80" s="1149"/>
      <c r="Q80" s="1149"/>
      <c r="R80" s="1149"/>
      <c r="S80" s="1149"/>
    </row>
    <row r="81" spans="1:19" ht="13.8" thickBot="1">
      <c r="A81" s="920" t="s">
        <v>27</v>
      </c>
      <c r="B81" s="927">
        <f>SUM(B76:B80)</f>
        <v>3256.6675</v>
      </c>
      <c r="C81" s="927">
        <f>SUM(C76:C80)</f>
        <v>2737.7141215371194</v>
      </c>
      <c r="D81" s="928">
        <f>C81/B81</f>
        <v>0.84064895219948588</v>
      </c>
      <c r="E81" s="926">
        <v>0.17548981692199331</v>
      </c>
      <c r="F81" s="230"/>
      <c r="G81" s="230"/>
      <c r="H81" s="230"/>
      <c r="I81" s="230"/>
      <c r="J81" s="441"/>
      <c r="K81" s="442"/>
      <c r="L81" s="204"/>
      <c r="M81" s="1149"/>
      <c r="N81" s="1149"/>
      <c r="O81" s="1149"/>
      <c r="P81" s="1149"/>
      <c r="Q81" s="1149"/>
      <c r="R81" s="1149"/>
      <c r="S81" s="1149"/>
    </row>
    <row r="82" spans="1:19" ht="13.8" thickTop="1">
      <c r="A82" s="1143"/>
      <c r="B82" s="1153"/>
      <c r="C82" s="1153"/>
      <c r="D82" s="1153"/>
      <c r="E82" s="1153"/>
      <c r="F82" s="230"/>
      <c r="G82" s="230"/>
      <c r="H82" s="230"/>
      <c r="I82" s="230"/>
      <c r="J82" s="441"/>
      <c r="K82" s="442"/>
      <c r="L82" s="204"/>
      <c r="M82" s="1149"/>
      <c r="N82" s="1149"/>
      <c r="O82" s="1149"/>
      <c r="P82" s="1149"/>
      <c r="Q82" s="1149"/>
      <c r="R82" s="1149"/>
      <c r="S82" s="1149"/>
    </row>
    <row r="83" spans="1:19" ht="15">
      <c r="A83" s="317" t="s">
        <v>363</v>
      </c>
      <c r="B83" s="212"/>
      <c r="C83" s="455"/>
      <c r="D83" s="455"/>
      <c r="E83" s="455"/>
      <c r="F83" s="455"/>
      <c r="G83" s="455"/>
      <c r="H83" s="455"/>
      <c r="I83" s="455"/>
      <c r="J83" s="228"/>
      <c r="K83" s="229"/>
      <c r="L83" s="204"/>
      <c r="M83" s="1149"/>
      <c r="N83" s="1149"/>
      <c r="O83" s="1149"/>
      <c r="P83" s="1149"/>
      <c r="Q83" s="1149"/>
      <c r="R83" s="1149"/>
      <c r="S83" s="1149"/>
    </row>
    <row r="84" spans="1:19">
      <c r="A84" s="234"/>
      <c r="B84" s="212"/>
      <c r="C84" s="442"/>
      <c r="D84" s="442"/>
      <c r="E84" s="442"/>
      <c r="F84" s="442"/>
      <c r="G84" s="442"/>
      <c r="H84" s="442"/>
      <c r="I84" s="442"/>
      <c r="J84" s="469"/>
      <c r="K84" s="470"/>
      <c r="L84" s="204"/>
      <c r="M84" s="1149"/>
      <c r="N84" s="1149"/>
      <c r="O84" s="1149"/>
      <c r="P84" s="1149"/>
      <c r="Q84" s="1149"/>
      <c r="R84" s="1149"/>
      <c r="S84" s="1149"/>
    </row>
    <row r="85" spans="1:19">
      <c r="A85" s="1316" t="s">
        <v>375</v>
      </c>
      <c r="B85" s="1316"/>
      <c r="C85" s="1316"/>
      <c r="D85" s="1316"/>
      <c r="E85" s="1316"/>
      <c r="F85" s="1316"/>
      <c r="G85" s="1316"/>
      <c r="H85" s="1316"/>
      <c r="I85" s="1150"/>
      <c r="J85" s="454"/>
      <c r="K85" s="455"/>
      <c r="L85" s="204"/>
      <c r="M85" s="1149"/>
      <c r="N85" s="1149"/>
      <c r="O85" s="1149"/>
      <c r="P85" s="1149"/>
      <c r="Q85" s="1149"/>
      <c r="R85" s="1149"/>
      <c r="S85" s="1149"/>
    </row>
    <row r="86" spans="1:19">
      <c r="A86" s="1324" t="s">
        <v>376</v>
      </c>
      <c r="B86" s="1324" t="s">
        <v>377</v>
      </c>
      <c r="C86" s="1320" t="s">
        <v>378</v>
      </c>
      <c r="D86" s="1320" t="s">
        <v>379</v>
      </c>
      <c r="E86" s="1320" t="s">
        <v>380</v>
      </c>
      <c r="F86" s="1320" t="s">
        <v>381</v>
      </c>
      <c r="G86" s="1320" t="s">
        <v>382</v>
      </c>
      <c r="H86" s="1320" t="s">
        <v>383</v>
      </c>
      <c r="I86" s="443"/>
      <c r="J86" s="441"/>
      <c r="K86" s="442"/>
      <c r="L86" s="204"/>
      <c r="M86" s="1149"/>
      <c r="N86" s="1149"/>
      <c r="O86" s="1149"/>
      <c r="P86" s="1149"/>
      <c r="Q86" s="1149"/>
      <c r="R86" s="1149"/>
      <c r="S86" s="1149"/>
    </row>
    <row r="87" spans="1:19" ht="15.6" thickBot="1">
      <c r="A87" s="1325"/>
      <c r="B87" s="1325"/>
      <c r="C87" s="1321"/>
      <c r="D87" s="1321"/>
      <c r="E87" s="1321"/>
      <c r="F87" s="1321"/>
      <c r="G87" s="1321"/>
      <c r="H87" s="1321"/>
      <c r="I87" s="443"/>
      <c r="J87" s="228"/>
      <c r="K87" s="229"/>
      <c r="L87" s="1149"/>
      <c r="M87" s="1149"/>
      <c r="N87" s="1149"/>
      <c r="O87" s="1149"/>
      <c r="P87" s="1149"/>
      <c r="Q87" s="1149"/>
      <c r="R87" s="1149"/>
      <c r="S87" s="1149"/>
    </row>
    <row r="88" spans="1:19">
      <c r="A88" s="212" t="s">
        <v>384</v>
      </c>
      <c r="B88" s="466" t="s">
        <v>271</v>
      </c>
      <c r="C88" s="487">
        <v>30887</v>
      </c>
      <c r="D88" s="487">
        <v>30887</v>
      </c>
      <c r="E88" s="71">
        <f>D88/C88</f>
        <v>1</v>
      </c>
      <c r="F88" s="490">
        <v>0</v>
      </c>
      <c r="G88" s="490">
        <v>0</v>
      </c>
      <c r="H88" s="71">
        <f t="shared" ref="H88:H106" si="3">IFERROR(G88/F88,1)</f>
        <v>1</v>
      </c>
      <c r="I88" s="71"/>
      <c r="J88" s="469"/>
      <c r="K88" s="470"/>
      <c r="L88" s="204"/>
      <c r="M88" s="1149"/>
      <c r="N88" s="1149"/>
      <c r="O88" s="1149"/>
      <c r="P88" s="1149"/>
      <c r="Q88" s="1149"/>
      <c r="R88" s="1149"/>
      <c r="S88" s="1149"/>
    </row>
    <row r="89" spans="1:19" s="295" customFormat="1">
      <c r="A89" s="212" t="s">
        <v>385</v>
      </c>
      <c r="B89" s="466" t="s">
        <v>271</v>
      </c>
      <c r="C89" s="487">
        <v>18361</v>
      </c>
      <c r="D89" s="487">
        <v>20044</v>
      </c>
      <c r="E89" s="71">
        <f>D89/C89</f>
        <v>1.0916616742007517</v>
      </c>
      <c r="F89" s="490">
        <v>3.3532999999999999</v>
      </c>
      <c r="G89" s="490">
        <v>2.84</v>
      </c>
      <c r="H89" s="71">
        <f t="shared" si="3"/>
        <v>0.8469269078221453</v>
      </c>
      <c r="I89" s="71"/>
      <c r="J89" s="444"/>
      <c r="K89" s="445"/>
      <c r="L89" s="1150"/>
      <c r="M89" s="1150"/>
      <c r="N89" s="1150"/>
      <c r="O89" s="1150"/>
      <c r="P89" s="1150"/>
      <c r="Q89" s="1150"/>
      <c r="R89" s="1150"/>
      <c r="S89" s="1150"/>
    </row>
    <row r="90" spans="1:19">
      <c r="A90" s="212" t="s">
        <v>386</v>
      </c>
      <c r="B90" s="466" t="s">
        <v>271</v>
      </c>
      <c r="C90" s="488">
        <v>131021</v>
      </c>
      <c r="D90" s="488">
        <v>133630</v>
      </c>
      <c r="E90" s="71">
        <f t="shared" ref="E90:E106" si="4">D90/C90</f>
        <v>1.0199128383999512</v>
      </c>
      <c r="F90" s="491">
        <v>23.928599999999999</v>
      </c>
      <c r="G90" s="491">
        <v>13.96</v>
      </c>
      <c r="H90" s="71">
        <f t="shared" si="3"/>
        <v>0.58340228847487952</v>
      </c>
      <c r="I90" s="72"/>
      <c r="J90" s="454"/>
      <c r="K90" s="455"/>
      <c r="L90" s="204"/>
      <c r="M90" s="1149"/>
      <c r="N90" s="1149"/>
      <c r="O90" s="1149"/>
      <c r="P90" s="1149"/>
      <c r="Q90" s="1149"/>
      <c r="R90" s="1149"/>
      <c r="S90" s="1149"/>
    </row>
    <row r="91" spans="1:19">
      <c r="A91" s="212" t="s">
        <v>387</v>
      </c>
      <c r="B91" s="466" t="s">
        <v>271</v>
      </c>
      <c r="C91" s="488">
        <v>189025.80700000003</v>
      </c>
      <c r="D91" s="488">
        <v>120558.06362125</v>
      </c>
      <c r="E91" s="71">
        <f t="shared" si="4"/>
        <v>0.63778626598456989</v>
      </c>
      <c r="F91" s="491">
        <v>34.820400000000006</v>
      </c>
      <c r="G91" s="491">
        <v>21.616498175943104</v>
      </c>
      <c r="H91" s="71">
        <f t="shared" si="3"/>
        <v>0.6207998235500769</v>
      </c>
      <c r="I91" s="72"/>
      <c r="J91" s="454"/>
      <c r="K91" s="455"/>
      <c r="L91" s="348"/>
      <c r="M91" s="1150"/>
      <c r="N91" s="1150"/>
      <c r="O91" s="1150"/>
      <c r="P91" s="1150"/>
      <c r="Q91" s="1150"/>
      <c r="R91" s="1150"/>
      <c r="S91" s="1150"/>
    </row>
    <row r="92" spans="1:19">
      <c r="A92" s="212" t="s">
        <v>388</v>
      </c>
      <c r="B92" s="466" t="s">
        <v>389</v>
      </c>
      <c r="C92" s="489">
        <v>12672</v>
      </c>
      <c r="D92" s="489">
        <v>12671</v>
      </c>
      <c r="E92" s="71">
        <f t="shared" si="4"/>
        <v>0.99992108585858586</v>
      </c>
      <c r="F92" s="492">
        <v>8.5463999999999984</v>
      </c>
      <c r="G92" s="492">
        <v>3.24</v>
      </c>
      <c r="H92" s="71">
        <f t="shared" si="3"/>
        <v>0.37910699241786022</v>
      </c>
      <c r="I92" s="73"/>
      <c r="J92" s="454"/>
      <c r="K92" s="455"/>
      <c r="L92" s="455"/>
      <c r="M92" s="1149"/>
      <c r="N92" s="1149"/>
      <c r="O92" s="1149"/>
      <c r="P92" s="1149"/>
      <c r="Q92" s="1149"/>
      <c r="R92" s="1149"/>
      <c r="S92" s="1149"/>
    </row>
    <row r="93" spans="1:19">
      <c r="A93" s="212" t="s">
        <v>390</v>
      </c>
      <c r="B93" s="466" t="s">
        <v>389</v>
      </c>
      <c r="C93" s="489">
        <v>44914</v>
      </c>
      <c r="D93" s="489">
        <v>50629.936024302442</v>
      </c>
      <c r="E93" s="71">
        <f t="shared" si="4"/>
        <v>1.1272640162154883</v>
      </c>
      <c r="F93" s="492">
        <v>4.0773999999999999</v>
      </c>
      <c r="G93" s="492">
        <v>9.2035942978182135</v>
      </c>
      <c r="H93" s="71">
        <f t="shared" si="3"/>
        <v>2.2572213414965945</v>
      </c>
      <c r="I93" s="73"/>
      <c r="J93" s="454"/>
      <c r="K93" s="455"/>
      <c r="L93" s="455"/>
      <c r="M93" s="1149"/>
      <c r="N93" s="1149"/>
      <c r="O93" s="1149"/>
      <c r="P93" s="1149"/>
      <c r="Q93" s="1149"/>
      <c r="R93" s="1149"/>
      <c r="S93" s="1149"/>
    </row>
    <row r="94" spans="1:19">
      <c r="A94" s="212" t="s">
        <v>391</v>
      </c>
      <c r="B94" s="466" t="s">
        <v>389</v>
      </c>
      <c r="C94" s="489">
        <v>96087</v>
      </c>
      <c r="D94" s="489">
        <v>100990</v>
      </c>
      <c r="E94" s="71">
        <f t="shared" si="4"/>
        <v>1.0510266737435865</v>
      </c>
      <c r="F94" s="492">
        <v>17.335000000000001</v>
      </c>
      <c r="G94" s="492">
        <v>11.53</v>
      </c>
      <c r="H94" s="71">
        <f t="shared" si="3"/>
        <v>0.66512835304297657</v>
      </c>
      <c r="I94" s="73"/>
      <c r="J94" s="454"/>
      <c r="K94" s="455"/>
      <c r="L94" s="455"/>
      <c r="M94" s="1149"/>
      <c r="N94" s="1149"/>
      <c r="O94" s="1149"/>
      <c r="P94" s="1149"/>
      <c r="Q94" s="1149"/>
      <c r="R94" s="1149"/>
      <c r="S94" s="1149"/>
    </row>
    <row r="95" spans="1:19">
      <c r="A95" s="212" t="s">
        <v>392</v>
      </c>
      <c r="B95" s="466" t="s">
        <v>389</v>
      </c>
      <c r="C95" s="489">
        <v>76210</v>
      </c>
      <c r="D95" s="489">
        <v>120055.37715912682</v>
      </c>
      <c r="E95" s="71">
        <f t="shared" si="4"/>
        <v>1.5753231486566961</v>
      </c>
      <c r="F95" s="492">
        <v>29.7852</v>
      </c>
      <c r="G95" s="492">
        <v>41.952363288732897</v>
      </c>
      <c r="H95" s="71">
        <f t="shared" si="3"/>
        <v>1.4084969477704665</v>
      </c>
      <c r="I95" s="73"/>
      <c r="J95" s="454"/>
      <c r="K95" s="455"/>
      <c r="L95" s="455"/>
      <c r="M95" s="1149"/>
      <c r="N95" s="1149"/>
      <c r="O95" s="1149"/>
      <c r="P95" s="1149"/>
      <c r="Q95" s="1149"/>
      <c r="R95" s="1149"/>
      <c r="S95" s="1149"/>
    </row>
    <row r="96" spans="1:19">
      <c r="A96" s="212" t="s">
        <v>393</v>
      </c>
      <c r="B96" s="466" t="s">
        <v>389</v>
      </c>
      <c r="C96" s="489">
        <v>64195</v>
      </c>
      <c r="D96" s="489">
        <v>64264.857962139547</v>
      </c>
      <c r="E96" s="71">
        <f t="shared" si="4"/>
        <v>1.0010882150033422</v>
      </c>
      <c r="F96" s="492">
        <v>43.295299999999997</v>
      </c>
      <c r="G96" s="492">
        <v>42.420754168678386</v>
      </c>
      <c r="H96" s="71">
        <f t="shared" si="3"/>
        <v>0.97980044412854028</v>
      </c>
      <c r="I96" s="73"/>
      <c r="J96" s="454"/>
      <c r="K96" s="455"/>
      <c r="L96" s="455"/>
      <c r="M96" s="1149"/>
      <c r="N96" s="1149"/>
      <c r="O96" s="1149"/>
      <c r="P96" s="1149"/>
      <c r="Q96" s="1149"/>
      <c r="R96" s="1149"/>
      <c r="S96" s="1149"/>
    </row>
    <row r="97" spans="1:19">
      <c r="A97" s="212" t="s">
        <v>394</v>
      </c>
      <c r="B97" s="466" t="s">
        <v>389</v>
      </c>
      <c r="C97" s="489">
        <v>155084</v>
      </c>
      <c r="D97" s="489">
        <v>77001.582792923611</v>
      </c>
      <c r="E97" s="71">
        <f t="shared" si="4"/>
        <v>0.49651532584227653</v>
      </c>
      <c r="F97" s="492">
        <v>27.004200000000001</v>
      </c>
      <c r="G97" s="492">
        <v>80.504561508745766</v>
      </c>
      <c r="H97" s="71">
        <f t="shared" si="3"/>
        <v>2.9811866860986722</v>
      </c>
      <c r="I97" s="73"/>
      <c r="J97" s="454"/>
      <c r="K97" s="455"/>
      <c r="L97" s="455"/>
      <c r="M97" s="1149"/>
      <c r="N97" s="1149"/>
      <c r="O97" s="1149"/>
      <c r="P97" s="1149"/>
      <c r="Q97" s="1149"/>
      <c r="R97" s="1149"/>
      <c r="S97" s="1149"/>
    </row>
    <row r="98" spans="1:19">
      <c r="A98" s="212" t="s">
        <v>395</v>
      </c>
      <c r="B98" s="466" t="s">
        <v>389</v>
      </c>
      <c r="C98" s="489">
        <v>156132</v>
      </c>
      <c r="D98" s="489">
        <v>82798.3</v>
      </c>
      <c r="E98" s="71">
        <f t="shared" si="4"/>
        <v>0.5303096098173341</v>
      </c>
      <c r="F98" s="492">
        <v>88.141300000000001</v>
      </c>
      <c r="G98" s="492">
        <v>4.3449999999999998</v>
      </c>
      <c r="H98" s="71">
        <f t="shared" si="3"/>
        <v>4.9295846555473991E-2</v>
      </c>
      <c r="I98" s="73"/>
      <c r="J98" s="454"/>
      <c r="K98" s="455"/>
      <c r="L98" s="455"/>
      <c r="M98" s="1149"/>
      <c r="N98" s="1149"/>
      <c r="O98" s="1149"/>
      <c r="P98" s="1149"/>
      <c r="Q98" s="1149"/>
      <c r="R98" s="1149"/>
      <c r="S98" s="1149"/>
    </row>
    <row r="99" spans="1:19">
      <c r="A99" s="212" t="s">
        <v>396</v>
      </c>
      <c r="B99" s="466" t="s">
        <v>389</v>
      </c>
      <c r="C99" s="489">
        <v>176059</v>
      </c>
      <c r="D99" s="489">
        <v>176059</v>
      </c>
      <c r="E99" s="71">
        <f t="shared" si="4"/>
        <v>1</v>
      </c>
      <c r="F99" s="492">
        <v>118.7402</v>
      </c>
      <c r="G99" s="492">
        <v>89.94</v>
      </c>
      <c r="H99" s="71">
        <f t="shared" si="3"/>
        <v>0.75745198340578845</v>
      </c>
      <c r="I99" s="73"/>
      <c r="J99" s="454"/>
      <c r="K99" s="455"/>
      <c r="L99" s="455"/>
      <c r="M99" s="1149"/>
      <c r="N99" s="1149"/>
      <c r="O99" s="1149"/>
      <c r="P99" s="1149"/>
      <c r="Q99" s="1149"/>
      <c r="R99" s="1149"/>
      <c r="S99" s="1149"/>
    </row>
    <row r="100" spans="1:19">
      <c r="A100" s="212" t="s">
        <v>397</v>
      </c>
      <c r="B100" s="466" t="s">
        <v>389</v>
      </c>
      <c r="C100" s="489">
        <v>554391</v>
      </c>
      <c r="D100" s="489">
        <v>662331.13728916529</v>
      </c>
      <c r="E100" s="71">
        <f t="shared" si="4"/>
        <v>1.1947003780529721</v>
      </c>
      <c r="F100" s="492">
        <v>59.654499999999999</v>
      </c>
      <c r="G100" s="492">
        <v>13.696976724094668</v>
      </c>
      <c r="H100" s="71">
        <f t="shared" si="3"/>
        <v>0.22960508803350407</v>
      </c>
      <c r="I100" s="73"/>
      <c r="J100" s="454"/>
      <c r="K100" s="455"/>
      <c r="L100" s="455"/>
      <c r="M100" s="1149"/>
      <c r="N100" s="1149"/>
      <c r="O100" s="1149"/>
      <c r="P100" s="1149"/>
      <c r="Q100" s="1149"/>
      <c r="R100" s="1149"/>
      <c r="S100" s="1149"/>
    </row>
    <row r="101" spans="1:19">
      <c r="A101" s="212" t="s">
        <v>398</v>
      </c>
      <c r="B101" s="466" t="s">
        <v>389</v>
      </c>
      <c r="C101" s="489">
        <v>343211</v>
      </c>
      <c r="D101" s="489">
        <v>304958.65069444338</v>
      </c>
      <c r="E101" s="71">
        <f t="shared" si="4"/>
        <v>0.88854567800695017</v>
      </c>
      <c r="F101" s="492">
        <v>131.86060000000001</v>
      </c>
      <c r="G101" s="492">
        <v>109.44109330635457</v>
      </c>
      <c r="H101" s="71">
        <f t="shared" si="3"/>
        <v>0.82997569635171209</v>
      </c>
      <c r="I101" s="73"/>
      <c r="J101" s="454"/>
      <c r="K101" s="455"/>
      <c r="L101" s="455"/>
      <c r="M101" s="1149"/>
      <c r="N101" s="1149"/>
      <c r="O101" s="1149"/>
      <c r="P101" s="1149"/>
      <c r="Q101" s="1149"/>
      <c r="R101" s="1149"/>
      <c r="S101" s="1149"/>
    </row>
    <row r="102" spans="1:19">
      <c r="A102" s="212" t="s">
        <v>399</v>
      </c>
      <c r="B102" s="466" t="s">
        <v>389</v>
      </c>
      <c r="C102" s="489">
        <v>272124</v>
      </c>
      <c r="D102" s="489">
        <v>302837.37707009679</v>
      </c>
      <c r="E102" s="71">
        <f t="shared" si="4"/>
        <v>1.1128653741312666</v>
      </c>
      <c r="F102" s="492">
        <v>183.52969999999999</v>
      </c>
      <c r="G102" s="492">
        <v>113.73633600191063</v>
      </c>
      <c r="H102" s="71">
        <f t="shared" si="3"/>
        <v>0.61971624212272258</v>
      </c>
      <c r="I102" s="73"/>
      <c r="J102" s="454"/>
      <c r="K102" s="455"/>
      <c r="L102" s="455"/>
      <c r="M102" s="1149"/>
      <c r="N102" s="1149"/>
      <c r="O102" s="1149"/>
      <c r="P102" s="1149"/>
      <c r="Q102" s="1149"/>
      <c r="R102" s="1149"/>
      <c r="S102" s="1149"/>
    </row>
    <row r="103" spans="1:19">
      <c r="A103" s="212" t="s">
        <v>400</v>
      </c>
      <c r="B103" s="466" t="s">
        <v>389</v>
      </c>
      <c r="C103" s="489">
        <v>720497</v>
      </c>
      <c r="D103" s="489">
        <v>604652</v>
      </c>
      <c r="E103" s="71">
        <f t="shared" si="4"/>
        <v>0.83921515287364135</v>
      </c>
      <c r="F103" s="492">
        <v>129.98420000000002</v>
      </c>
      <c r="G103" s="492">
        <v>0</v>
      </c>
      <c r="H103" s="71">
        <f t="shared" si="3"/>
        <v>0</v>
      </c>
      <c r="I103" s="73"/>
      <c r="J103" s="454"/>
      <c r="K103" s="455"/>
      <c r="L103" s="455"/>
      <c r="M103" s="1149"/>
      <c r="N103" s="1149"/>
      <c r="O103" s="1149"/>
      <c r="P103" s="1149"/>
      <c r="Q103" s="1149"/>
      <c r="R103" s="1149"/>
      <c r="S103" s="1149"/>
    </row>
    <row r="104" spans="1:19">
      <c r="A104" s="212" t="s">
        <v>401</v>
      </c>
      <c r="B104" s="466" t="s">
        <v>389</v>
      </c>
      <c r="C104" s="489">
        <v>895345</v>
      </c>
      <c r="D104" s="489">
        <v>819758.24745539064</v>
      </c>
      <c r="E104" s="71">
        <f t="shared" si="4"/>
        <v>0.91557807041463413</v>
      </c>
      <c r="F104" s="492">
        <v>155.90289999999999</v>
      </c>
      <c r="G104" s="492">
        <v>37.290914320152815</v>
      </c>
      <c r="H104" s="71">
        <f t="shared" si="3"/>
        <v>0.23919320500229835</v>
      </c>
      <c r="I104" s="73"/>
      <c r="J104" s="454"/>
      <c r="K104" s="455"/>
      <c r="L104" s="455"/>
      <c r="M104" s="1149"/>
      <c r="N104" s="1149"/>
      <c r="O104" s="1149"/>
      <c r="P104" s="1149"/>
      <c r="Q104" s="1149"/>
      <c r="R104" s="1149"/>
      <c r="S104" s="1149"/>
    </row>
    <row r="105" spans="1:19">
      <c r="A105" s="212" t="s">
        <v>402</v>
      </c>
      <c r="B105" s="466" t="s">
        <v>271</v>
      </c>
      <c r="C105" s="489">
        <v>978459</v>
      </c>
      <c r="D105" s="489">
        <v>774489</v>
      </c>
      <c r="E105" s="71">
        <f t="shared" si="4"/>
        <v>0.79153955352242655</v>
      </c>
      <c r="F105" s="492">
        <v>228.1934</v>
      </c>
      <c r="G105" s="492">
        <v>115.28</v>
      </c>
      <c r="H105" s="71">
        <f t="shared" si="3"/>
        <v>0.50518551369145648</v>
      </c>
      <c r="I105" s="73"/>
      <c r="J105" s="454"/>
      <c r="K105" s="455"/>
      <c r="L105" s="455"/>
      <c r="M105" s="1149"/>
      <c r="N105" s="1149"/>
      <c r="O105" s="1149"/>
      <c r="P105" s="1149"/>
      <c r="Q105" s="1149"/>
      <c r="R105" s="1149"/>
      <c r="S105" s="1149"/>
    </row>
    <row r="106" spans="1:19">
      <c r="A106" s="226" t="s">
        <v>403</v>
      </c>
      <c r="B106" s="596" t="s">
        <v>389</v>
      </c>
      <c r="C106" s="597">
        <v>1276832</v>
      </c>
      <c r="D106" s="597">
        <v>798713.12192037771</v>
      </c>
      <c r="E106" s="637">
        <f t="shared" si="4"/>
        <v>0.62554284504177349</v>
      </c>
      <c r="F106" s="598">
        <v>222.32979999999998</v>
      </c>
      <c r="G106" s="598">
        <v>212.17124525619533</v>
      </c>
      <c r="H106" s="637">
        <f t="shared" si="3"/>
        <v>0.95430862284855811</v>
      </c>
      <c r="I106" s="73"/>
      <c r="J106" s="454"/>
      <c r="K106" s="455"/>
      <c r="L106" s="455"/>
      <c r="M106" s="1149"/>
      <c r="N106" s="1149"/>
      <c r="O106" s="1149"/>
      <c r="P106" s="1149"/>
      <c r="Q106" s="1149"/>
      <c r="R106" s="1149"/>
      <c r="S106" s="1149"/>
    </row>
    <row r="107" spans="1:19">
      <c r="A107" s="1153"/>
      <c r="B107" s="1153"/>
      <c r="C107" s="1153"/>
      <c r="D107" s="1153"/>
      <c r="E107" s="1153"/>
      <c r="F107" s="1153"/>
      <c r="G107" s="1153"/>
      <c r="H107" s="1153"/>
      <c r="I107" s="73"/>
      <c r="J107" s="454"/>
      <c r="K107" s="455"/>
      <c r="L107" s="455"/>
      <c r="M107" s="1149"/>
      <c r="N107" s="1149"/>
      <c r="O107" s="1149"/>
      <c r="P107" s="1149"/>
      <c r="Q107" s="1149"/>
      <c r="R107" s="1149"/>
      <c r="S107" s="1149"/>
    </row>
    <row r="108" spans="1:19">
      <c r="A108" s="317" t="s">
        <v>363</v>
      </c>
      <c r="B108" s="1120"/>
      <c r="C108" s="1120"/>
      <c r="D108" s="1120"/>
      <c r="E108" s="1120"/>
      <c r="F108" s="1120"/>
      <c r="G108" s="1120"/>
      <c r="H108" s="1120"/>
      <c r="I108" s="1120"/>
      <c r="J108" s="454"/>
      <c r="K108" s="455"/>
      <c r="L108" s="455"/>
      <c r="M108" s="1149"/>
      <c r="N108" s="1149"/>
      <c r="O108" s="1149"/>
      <c r="P108" s="1149"/>
      <c r="Q108" s="1149"/>
      <c r="R108" s="1149"/>
      <c r="S108" s="1149"/>
    </row>
    <row r="109" spans="1:19">
      <c r="A109" s="1149"/>
      <c r="B109" s="212"/>
      <c r="C109" s="455"/>
      <c r="D109" s="455"/>
      <c r="E109" s="455"/>
      <c r="F109" s="455"/>
      <c r="G109" s="455"/>
      <c r="H109" s="455"/>
      <c r="I109" s="455"/>
      <c r="J109" s="454"/>
      <c r="K109" s="455"/>
      <c r="L109" s="455"/>
      <c r="M109" s="1149"/>
      <c r="N109" s="1149"/>
      <c r="O109" s="1149"/>
      <c r="P109" s="1149"/>
      <c r="Q109" s="1149"/>
      <c r="R109" s="1149"/>
      <c r="S109" s="1149"/>
    </row>
    <row r="110" spans="1:19">
      <c r="A110" s="1316" t="s">
        <v>404</v>
      </c>
      <c r="B110" s="1316"/>
      <c r="C110" s="1316"/>
      <c r="D110" s="1316"/>
      <c r="E110" s="1316"/>
      <c r="F110" s="1316"/>
      <c r="G110" s="1316"/>
      <c r="H110" s="1316"/>
      <c r="I110" s="1150"/>
      <c r="J110" s="454"/>
      <c r="K110" s="455"/>
      <c r="L110" s="455"/>
      <c r="M110" s="1149"/>
      <c r="N110" s="1149"/>
      <c r="O110" s="1149"/>
      <c r="P110" s="1149"/>
      <c r="Q110" s="1149"/>
      <c r="R110" s="1149"/>
      <c r="S110" s="1149"/>
    </row>
    <row r="111" spans="1:19">
      <c r="A111" s="1324" t="s">
        <v>405</v>
      </c>
      <c r="B111" s="1324" t="s">
        <v>377</v>
      </c>
      <c r="C111" s="1320" t="s">
        <v>406</v>
      </c>
      <c r="D111" s="1320" t="s">
        <v>407</v>
      </c>
      <c r="E111" s="1320" t="s">
        <v>408</v>
      </c>
      <c r="F111" s="1320" t="s">
        <v>409</v>
      </c>
      <c r="G111" s="1322" t="s">
        <v>410</v>
      </c>
      <c r="H111" s="1322"/>
      <c r="I111" s="446"/>
      <c r="J111" s="454"/>
      <c r="K111" s="455"/>
      <c r="L111" s="455"/>
      <c r="M111" s="1149"/>
      <c r="N111" s="1149"/>
      <c r="O111" s="1149"/>
      <c r="P111" s="1149"/>
      <c r="Q111" s="1149"/>
      <c r="R111" s="1149"/>
      <c r="S111" s="1149"/>
    </row>
    <row r="112" spans="1:19" ht="13.8" thickBot="1">
      <c r="A112" s="1325"/>
      <c r="B112" s="1325"/>
      <c r="C112" s="1321"/>
      <c r="D112" s="1321"/>
      <c r="E112" s="1321"/>
      <c r="F112" s="1321"/>
      <c r="G112" s="1323"/>
      <c r="H112" s="1323"/>
      <c r="I112" s="446"/>
      <c r="J112" s="454"/>
      <c r="K112" s="455"/>
      <c r="L112" s="455"/>
      <c r="M112" s="1149"/>
      <c r="N112" s="1149"/>
      <c r="O112" s="1149"/>
      <c r="P112" s="1149"/>
      <c r="Q112" s="1149"/>
      <c r="R112" s="1149"/>
      <c r="S112" s="1149"/>
    </row>
    <row r="113" spans="1:19" ht="179.25" customHeight="1">
      <c r="A113" s="1149" t="str">
        <f t="shared" ref="A113:B131" si="5">A88</f>
        <v>1679</v>
      </c>
      <c r="B113" s="466" t="str">
        <f t="shared" si="5"/>
        <v>Lighting</v>
      </c>
      <c r="C113" s="72">
        <f t="shared" ref="C113:C131" si="6">E88</f>
        <v>1</v>
      </c>
      <c r="D113" s="204">
        <f t="shared" ref="D113:D131" si="7">(SUM($D$88:$D$106)-D88)/(SUM($C$88:$C$106)-C88)-SUM($D$88:$D$106)/SUM($C$88:$C$106)</f>
        <v>-7.5645774366017715E-4</v>
      </c>
      <c r="E113" s="72">
        <f t="shared" ref="E113:E131" si="8">H88</f>
        <v>1</v>
      </c>
      <c r="F113" s="204">
        <f t="shared" ref="F113:F131" si="9">(SUM($G$88:$G$106)-G88)/(SUM($F$88:$F$106)-F88)-SUM($G$88:$G$106)/SUM($F$88:$F$106)</f>
        <v>0</v>
      </c>
      <c r="G113" s="1310" t="s">
        <v>411</v>
      </c>
      <c r="H113" s="1310"/>
      <c r="I113" s="1061"/>
      <c r="J113" s="454"/>
      <c r="K113" s="455"/>
      <c r="L113" s="455"/>
      <c r="M113" s="1149"/>
      <c r="N113" s="1149"/>
      <c r="O113" s="1149"/>
      <c r="P113" s="1149"/>
      <c r="Q113" s="1149"/>
      <c r="R113" s="1149"/>
      <c r="S113" s="1149"/>
    </row>
    <row r="114" spans="1:19" ht="187.5" customHeight="1">
      <c r="A114" s="1153" t="str">
        <f t="shared" si="5"/>
        <v>1391</v>
      </c>
      <c r="B114" s="466" t="str">
        <f t="shared" si="5"/>
        <v>Lighting</v>
      </c>
      <c r="C114" s="72">
        <f t="shared" si="6"/>
        <v>1.0916616742007517</v>
      </c>
      <c r="D114" s="204">
        <f t="shared" si="7"/>
        <v>-7.2140178099111552E-4</v>
      </c>
      <c r="E114" s="72">
        <f t="shared" si="8"/>
        <v>0.8469269078221453</v>
      </c>
      <c r="F114" s="204">
        <f t="shared" si="9"/>
        <v>-5.2453788044282135E-4</v>
      </c>
      <c r="G114" s="1311" t="s">
        <v>412</v>
      </c>
      <c r="H114" s="1311"/>
      <c r="I114" s="455"/>
      <c r="J114" s="454"/>
      <c r="K114" s="455"/>
      <c r="L114" s="455"/>
      <c r="M114" s="1149"/>
      <c r="N114" s="1149"/>
      <c r="O114" s="1149"/>
      <c r="P114" s="1149"/>
      <c r="Q114" s="1149"/>
      <c r="R114" s="1149"/>
      <c r="S114" s="1149"/>
    </row>
    <row r="115" spans="1:19" ht="175.5" customHeight="1">
      <c r="A115" s="1153" t="str">
        <f t="shared" si="5"/>
        <v>1186</v>
      </c>
      <c r="B115" s="466" t="str">
        <f t="shared" si="5"/>
        <v>Lighting</v>
      </c>
      <c r="C115" s="72">
        <f t="shared" si="6"/>
        <v>1.0199128383999512</v>
      </c>
      <c r="D115" s="204">
        <f t="shared" si="7"/>
        <v>-3.69236486023794E-3</v>
      </c>
      <c r="E115" s="72">
        <f t="shared" si="8"/>
        <v>0.58340228847487952</v>
      </c>
      <c r="F115" s="204">
        <f t="shared" si="9"/>
        <v>4.4705153899937677E-4</v>
      </c>
      <c r="G115" s="1311" t="s">
        <v>412</v>
      </c>
      <c r="H115" s="1311"/>
      <c r="I115" s="455"/>
      <c r="J115" s="454"/>
      <c r="K115" s="455"/>
      <c r="L115" s="455"/>
      <c r="M115" s="1149"/>
      <c r="N115" s="1149"/>
      <c r="O115" s="1149"/>
      <c r="P115" s="1149"/>
      <c r="Q115" s="1149"/>
      <c r="R115" s="1149"/>
      <c r="S115" s="1149"/>
    </row>
    <row r="116" spans="1:19" ht="207.75" customHeight="1">
      <c r="A116" s="1153" t="str">
        <f t="shared" si="5"/>
        <v>1526</v>
      </c>
      <c r="B116" s="466" t="str">
        <f t="shared" si="5"/>
        <v>Lighting</v>
      </c>
      <c r="C116" s="72">
        <f t="shared" si="6"/>
        <v>0.63778626598456989</v>
      </c>
      <c r="D116" s="204">
        <f t="shared" si="7"/>
        <v>6.6551513395491924E-3</v>
      </c>
      <c r="E116" s="72">
        <f t="shared" si="8"/>
        <v>0.6207998235500769</v>
      </c>
      <c r="F116" s="204">
        <f t="shared" si="9"/>
        <v>-2.2710776535006527E-4</v>
      </c>
      <c r="G116" s="1311" t="s">
        <v>413</v>
      </c>
      <c r="H116" s="1311"/>
      <c r="I116" s="455"/>
      <c r="J116" s="454"/>
      <c r="K116" s="455"/>
      <c r="L116" s="455"/>
      <c r="M116" s="1149"/>
      <c r="N116" s="1149"/>
      <c r="O116" s="1149"/>
      <c r="P116" s="1149"/>
      <c r="Q116" s="1149"/>
      <c r="R116" s="1149"/>
      <c r="S116" s="1149"/>
    </row>
    <row r="117" spans="1:19" ht="96" customHeight="1">
      <c r="A117" s="1153" t="str">
        <f t="shared" si="5"/>
        <v>1137</v>
      </c>
      <c r="B117" s="466" t="str">
        <f t="shared" si="5"/>
        <v>Non-lighting</v>
      </c>
      <c r="C117" s="72">
        <f t="shared" si="6"/>
        <v>0.99992108585858586</v>
      </c>
      <c r="D117" s="204">
        <f t="shared" si="7"/>
        <v>-3.0927493678534201E-4</v>
      </c>
      <c r="E117" s="72">
        <f t="shared" si="8"/>
        <v>0.37910699241786022</v>
      </c>
      <c r="F117" s="204">
        <f t="shared" si="9"/>
        <v>1.3205272859541095E-3</v>
      </c>
      <c r="G117" s="1308" t="s">
        <v>414</v>
      </c>
      <c r="H117" s="1308"/>
      <c r="I117" s="455"/>
      <c r="J117" s="454"/>
      <c r="K117" s="455"/>
      <c r="L117" s="455"/>
      <c r="M117" s="1149"/>
      <c r="N117" s="1149"/>
      <c r="O117" s="1149"/>
      <c r="P117" s="1149"/>
      <c r="Q117" s="1149"/>
      <c r="R117" s="1149"/>
      <c r="S117" s="1149"/>
    </row>
    <row r="118" spans="1:19" ht="147.75" customHeight="1">
      <c r="A118" s="1153" t="str">
        <f t="shared" si="5"/>
        <v>1464</v>
      </c>
      <c r="B118" s="466" t="str">
        <f t="shared" si="5"/>
        <v>Non-lighting</v>
      </c>
      <c r="C118" s="72">
        <f t="shared" si="6"/>
        <v>1.1272640162154883</v>
      </c>
      <c r="D118" s="204">
        <f t="shared" si="7"/>
        <v>-2.0324408837960606E-3</v>
      </c>
      <c r="E118" s="72">
        <f t="shared" si="8"/>
        <v>2.2572213414965945</v>
      </c>
      <c r="F118" s="204">
        <f t="shared" si="9"/>
        <v>-4.4553680193268885E-3</v>
      </c>
      <c r="G118" s="1308"/>
      <c r="H118" s="1308"/>
      <c r="I118" s="455"/>
      <c r="J118" s="454"/>
      <c r="K118" s="455"/>
      <c r="L118" s="455"/>
      <c r="M118" s="1149"/>
      <c r="N118" s="1149"/>
      <c r="O118" s="1149"/>
      <c r="P118" s="1149"/>
      <c r="Q118" s="1149"/>
      <c r="R118" s="1149"/>
      <c r="S118" s="1149"/>
    </row>
    <row r="119" spans="1:19" ht="225" customHeight="1">
      <c r="A119" s="1153" t="str">
        <f t="shared" si="5"/>
        <v>1370</v>
      </c>
      <c r="B119" s="466" t="str">
        <f t="shared" si="5"/>
        <v>Non-lighting</v>
      </c>
      <c r="C119" s="72">
        <f t="shared" si="6"/>
        <v>1.0510266737435865</v>
      </c>
      <c r="D119" s="204">
        <f t="shared" si="7"/>
        <v>-3.1828263133578671E-3</v>
      </c>
      <c r="E119" s="72">
        <f t="shared" si="8"/>
        <v>0.66512835304297657</v>
      </c>
      <c r="F119" s="204">
        <f t="shared" si="9"/>
        <v>-6.2638051300289987E-4</v>
      </c>
      <c r="G119" s="1308" t="s">
        <v>415</v>
      </c>
      <c r="H119" s="1308"/>
      <c r="I119" s="455"/>
      <c r="J119" s="454"/>
      <c r="K119" s="455"/>
      <c r="L119" s="455"/>
      <c r="M119" s="1149"/>
      <c r="N119" s="1149"/>
      <c r="O119" s="1149"/>
      <c r="P119" s="1149"/>
      <c r="Q119" s="1149"/>
      <c r="R119" s="1149"/>
      <c r="S119" s="1149"/>
    </row>
    <row r="120" spans="1:19" ht="260.25" customHeight="1">
      <c r="A120" s="1153" t="str">
        <f t="shared" si="5"/>
        <v>1200</v>
      </c>
      <c r="B120" s="466" t="str">
        <f t="shared" si="5"/>
        <v>Non-lighting</v>
      </c>
      <c r="C120" s="72">
        <f t="shared" si="6"/>
        <v>1.5753231486566961</v>
      </c>
      <c r="D120" s="204">
        <f t="shared" si="7"/>
        <v>-9.0500899818229952E-3</v>
      </c>
      <c r="E120" s="72">
        <f t="shared" si="8"/>
        <v>1.4084969477704665</v>
      </c>
      <c r="F120" s="204">
        <f t="shared" si="9"/>
        <v>-1.6038653025183702E-2</v>
      </c>
      <c r="G120" s="1308" t="s">
        <v>416</v>
      </c>
      <c r="H120" s="1308"/>
      <c r="I120" s="455"/>
      <c r="J120" s="454"/>
      <c r="K120" s="455"/>
      <c r="L120" s="455"/>
      <c r="M120" s="1149"/>
      <c r="N120" s="1149"/>
      <c r="O120" s="1149"/>
      <c r="P120" s="1149"/>
      <c r="Q120" s="1149"/>
      <c r="R120" s="1149"/>
      <c r="S120" s="1149"/>
    </row>
    <row r="121" spans="1:19" ht="87.75" customHeight="1">
      <c r="A121" s="1153" t="str">
        <f t="shared" si="5"/>
        <v>1135</v>
      </c>
      <c r="B121" s="466" t="str">
        <f t="shared" si="5"/>
        <v>Non-lighting</v>
      </c>
      <c r="C121" s="72">
        <f t="shared" si="6"/>
        <v>1.0010882150033422</v>
      </c>
      <c r="D121" s="204">
        <f t="shared" si="7"/>
        <v>-1.5921561163713127E-3</v>
      </c>
      <c r="E121" s="72">
        <f t="shared" si="8"/>
        <v>0.97980044412854028</v>
      </c>
      <c r="F121" s="204">
        <f t="shared" si="9"/>
        <v>-1.0877782286144111E-2</v>
      </c>
      <c r="G121" s="1308" t="s">
        <v>417</v>
      </c>
      <c r="H121" s="1308"/>
      <c r="I121" s="455"/>
      <c r="J121" s="454"/>
      <c r="K121" s="455"/>
      <c r="L121" s="455"/>
      <c r="M121" s="1149"/>
      <c r="N121" s="1149"/>
      <c r="O121" s="1149"/>
      <c r="P121" s="1149"/>
      <c r="Q121" s="1149"/>
      <c r="R121" s="1149"/>
      <c r="S121" s="1149"/>
    </row>
    <row r="122" spans="1:19" ht="180" customHeight="1">
      <c r="A122" s="1153" t="str">
        <f t="shared" si="5"/>
        <v>1127</v>
      </c>
      <c r="B122" s="466" t="str">
        <f t="shared" si="5"/>
        <v>Non-lighting</v>
      </c>
      <c r="C122" s="72">
        <f t="shared" si="6"/>
        <v>0.49651532584227653</v>
      </c>
      <c r="D122" s="204">
        <f t="shared" si="7"/>
        <v>9.0588838230015734E-3</v>
      </c>
      <c r="E122" s="72">
        <f t="shared" si="8"/>
        <v>2.9811866860986722</v>
      </c>
      <c r="F122" s="204">
        <f t="shared" si="9"/>
        <v>-4.3142032685701159E-2</v>
      </c>
      <c r="G122" s="1308" t="s">
        <v>418</v>
      </c>
      <c r="H122" s="1308"/>
      <c r="I122" s="455"/>
      <c r="J122" s="454"/>
      <c r="K122" s="455"/>
      <c r="L122" s="455"/>
      <c r="M122" s="1149"/>
      <c r="N122" s="1149"/>
      <c r="O122" s="1149"/>
      <c r="P122" s="1149"/>
      <c r="Q122" s="1149"/>
      <c r="R122" s="1149"/>
      <c r="S122" s="1149"/>
    </row>
    <row r="123" spans="1:19" ht="273.75" customHeight="1">
      <c r="A123" s="1149" t="str">
        <f t="shared" si="5"/>
        <v>1322</v>
      </c>
      <c r="B123" s="466" t="str">
        <f t="shared" si="5"/>
        <v>Non-lighting</v>
      </c>
      <c r="C123" s="72">
        <f t="shared" si="6"/>
        <v>0.5303096098173341</v>
      </c>
      <c r="D123" s="204">
        <f t="shared" si="7"/>
        <v>8.2474435224175746E-3</v>
      </c>
      <c r="E123" s="72">
        <f t="shared" si="8"/>
        <v>4.9295846555473991E-2</v>
      </c>
      <c r="F123" s="204">
        <f t="shared" si="9"/>
        <v>3.4819196308979228E-2</v>
      </c>
      <c r="G123" s="1308" t="s">
        <v>419</v>
      </c>
      <c r="H123" s="1309"/>
      <c r="I123" s="455"/>
      <c r="J123" s="454"/>
      <c r="K123" s="455"/>
      <c r="L123" s="455"/>
      <c r="M123" s="1149"/>
      <c r="N123" s="1149"/>
      <c r="O123" s="1149"/>
      <c r="P123" s="1149"/>
      <c r="Q123" s="1149"/>
      <c r="R123" s="1149"/>
      <c r="S123" s="1149"/>
    </row>
    <row r="124" spans="1:19" ht="89.25" customHeight="1">
      <c r="A124" s="1149" t="str">
        <f t="shared" si="5"/>
        <v>1292</v>
      </c>
      <c r="B124" s="466" t="str">
        <f t="shared" si="5"/>
        <v>Non-lighting</v>
      </c>
      <c r="C124" s="72">
        <f t="shared" si="6"/>
        <v>1</v>
      </c>
      <c r="D124" s="204">
        <f t="shared" si="7"/>
        <v>-4.415944642354841E-3</v>
      </c>
      <c r="E124" s="72">
        <f t="shared" si="8"/>
        <v>0.75745198340578845</v>
      </c>
      <c r="F124" s="204">
        <f t="shared" si="9"/>
        <v>-1.2479996742692623E-2</v>
      </c>
      <c r="G124" s="1308" t="s">
        <v>420</v>
      </c>
      <c r="H124" s="1309"/>
      <c r="I124" s="455"/>
      <c r="J124" s="454"/>
      <c r="K124" s="455"/>
      <c r="L124" s="455"/>
      <c r="M124" s="1149"/>
      <c r="N124" s="1149"/>
      <c r="O124" s="1149"/>
      <c r="P124" s="1149"/>
      <c r="Q124" s="1149"/>
      <c r="R124" s="1149"/>
      <c r="S124" s="1149"/>
    </row>
    <row r="125" spans="1:19" ht="323.25" customHeight="1">
      <c r="A125" s="1149" t="str">
        <f t="shared" si="5"/>
        <v>1118</v>
      </c>
      <c r="B125" s="466" t="str">
        <f t="shared" si="5"/>
        <v>Non-lighting</v>
      </c>
      <c r="C125" s="72">
        <f t="shared" si="6"/>
        <v>1.1947003780529721</v>
      </c>
      <c r="D125" s="204">
        <f t="shared" si="7"/>
        <v>-3.3986701885914239E-2</v>
      </c>
      <c r="E125" s="72">
        <f t="shared" si="8"/>
        <v>0.22960508803350407</v>
      </c>
      <c r="F125" s="204">
        <f t="shared" si="9"/>
        <v>1.5689229875449295E-2</v>
      </c>
      <c r="G125" s="1308" t="s">
        <v>421</v>
      </c>
      <c r="H125" s="1309"/>
      <c r="I125" s="455"/>
      <c r="J125" s="454"/>
      <c r="K125" s="455"/>
      <c r="L125" s="455"/>
      <c r="M125" s="1149"/>
      <c r="N125" s="1149"/>
      <c r="O125" s="1149"/>
      <c r="P125" s="1149"/>
      <c r="Q125" s="1149"/>
      <c r="R125" s="1149"/>
      <c r="S125" s="1149"/>
    </row>
    <row r="126" spans="1:19" ht="321" customHeight="1">
      <c r="A126" s="1149" t="str">
        <f t="shared" si="5"/>
        <v>1546</v>
      </c>
      <c r="B126" s="466" t="str">
        <f t="shared" si="5"/>
        <v>Non-lighting</v>
      </c>
      <c r="C126" s="72">
        <f t="shared" si="6"/>
        <v>0.88854567800695017</v>
      </c>
      <c r="D126" s="204">
        <f t="shared" si="7"/>
        <v>-2.3137554631306179E-3</v>
      </c>
      <c r="E126" s="72">
        <f t="shared" si="8"/>
        <v>0.82997569635171209</v>
      </c>
      <c r="F126" s="204">
        <f t="shared" si="9"/>
        <v>-2.0927544257142272E-2</v>
      </c>
      <c r="G126" s="1308" t="s">
        <v>422</v>
      </c>
      <c r="H126" s="1309"/>
      <c r="I126" s="455"/>
      <c r="J126" s="454"/>
      <c r="K126" s="455"/>
      <c r="L126" s="455"/>
      <c r="M126" s="1149"/>
      <c r="N126" s="1149"/>
      <c r="O126" s="1149"/>
      <c r="P126" s="1149"/>
      <c r="Q126" s="1149"/>
      <c r="R126" s="1149"/>
      <c r="S126" s="1149"/>
    </row>
    <row r="127" spans="1:19" ht="224.25" customHeight="1">
      <c r="A127" s="1153" t="str">
        <f t="shared" si="5"/>
        <v>1364</v>
      </c>
      <c r="B127" s="466" t="str">
        <f t="shared" si="5"/>
        <v>Non-lighting</v>
      </c>
      <c r="C127" s="72">
        <f t="shared" si="6"/>
        <v>1.1128653741312666</v>
      </c>
      <c r="D127" s="204">
        <f t="shared" si="7"/>
        <v>-1.2124845968699893E-2</v>
      </c>
      <c r="E127" s="72">
        <f t="shared" si="8"/>
        <v>0.61971624212272258</v>
      </c>
      <c r="F127" s="204">
        <f t="shared" si="9"/>
        <v>-1.1813084758784953E-3</v>
      </c>
      <c r="G127" s="1308" t="s">
        <v>423</v>
      </c>
      <c r="H127" s="1308"/>
      <c r="I127" s="455"/>
      <c r="J127" s="454"/>
      <c r="K127" s="455"/>
      <c r="L127" s="455"/>
      <c r="M127" s="1149"/>
      <c r="N127" s="1149"/>
      <c r="O127" s="1149"/>
      <c r="P127" s="1149"/>
      <c r="Q127" s="1149"/>
      <c r="R127" s="1149"/>
      <c r="S127" s="1149"/>
    </row>
    <row r="128" spans="1:19" ht="246" customHeight="1">
      <c r="A128" s="1153" t="str">
        <f t="shared" si="5"/>
        <v>2085</v>
      </c>
      <c r="B128" s="466" t="str">
        <f t="shared" si="5"/>
        <v>Non-lighting</v>
      </c>
      <c r="C128" s="72">
        <f t="shared" si="6"/>
        <v>0.83921515287364135</v>
      </c>
      <c r="D128" s="204">
        <f t="shared" si="7"/>
        <v>1.3043282752603913E-3</v>
      </c>
      <c r="E128" s="72">
        <f t="shared" si="8"/>
        <v>0</v>
      </c>
      <c r="F128" s="204">
        <f t="shared" si="9"/>
        <v>5.754669979627125E-2</v>
      </c>
      <c r="G128" s="1308" t="s">
        <v>424</v>
      </c>
      <c r="H128" s="1308"/>
      <c r="I128" s="455"/>
      <c r="J128" s="454"/>
      <c r="K128" s="455"/>
      <c r="L128" s="455"/>
      <c r="M128" s="1149"/>
      <c r="N128" s="1149"/>
      <c r="O128" s="1149"/>
      <c r="P128" s="1149"/>
      <c r="Q128" s="1149"/>
      <c r="R128" s="1149"/>
      <c r="S128" s="1149"/>
    </row>
    <row r="129" spans="1:12" ht="219.75" customHeight="1">
      <c r="A129" s="1153" t="str">
        <f t="shared" si="5"/>
        <v>1067</v>
      </c>
      <c r="B129" s="466" t="str">
        <f t="shared" si="5"/>
        <v>Non-lighting</v>
      </c>
      <c r="C129" s="72">
        <f t="shared" si="6"/>
        <v>0.91557807041463413</v>
      </c>
      <c r="D129" s="204">
        <f t="shared" si="7"/>
        <v>-1.1235197293301913E-2</v>
      </c>
      <c r="E129" s="72">
        <f t="shared" si="8"/>
        <v>0.23919320500229835</v>
      </c>
      <c r="F129" s="204">
        <f t="shared" si="9"/>
        <v>4.2812597587460477E-2</v>
      </c>
      <c r="G129" s="1308" t="s">
        <v>425</v>
      </c>
      <c r="H129" s="1308"/>
      <c r="I129" s="455"/>
      <c r="J129" s="454"/>
      <c r="K129" s="455"/>
      <c r="L129" s="455"/>
    </row>
    <row r="130" spans="1:12" ht="316.5" customHeight="1">
      <c r="A130" s="1149" t="str">
        <f t="shared" si="5"/>
        <v>1230</v>
      </c>
      <c r="B130" s="466" t="str">
        <f t="shared" si="5"/>
        <v>Lighting</v>
      </c>
      <c r="C130" s="72">
        <f t="shared" si="6"/>
        <v>0.79153955352242655</v>
      </c>
      <c r="D130" s="204">
        <f t="shared" si="7"/>
        <v>1.0807408255091189E-2</v>
      </c>
      <c r="E130" s="72">
        <f t="shared" si="8"/>
        <v>0.50518551369145648</v>
      </c>
      <c r="F130" s="204">
        <f t="shared" si="9"/>
        <v>1.8861691829436977E-2</v>
      </c>
      <c r="G130" s="1308" t="s">
        <v>426</v>
      </c>
      <c r="H130" s="1309"/>
      <c r="I130" s="455"/>
      <c r="J130" s="454"/>
      <c r="K130" s="455"/>
      <c r="L130" s="455"/>
    </row>
    <row r="131" spans="1:12" ht="110.25" customHeight="1">
      <c r="A131" s="1153" t="str">
        <f t="shared" si="5"/>
        <v>1117</v>
      </c>
      <c r="B131" s="635" t="str">
        <f t="shared" si="5"/>
        <v>Non-lighting</v>
      </c>
      <c r="C131" s="124">
        <f t="shared" si="6"/>
        <v>0.62554284504177349</v>
      </c>
      <c r="D131" s="636">
        <f t="shared" si="7"/>
        <v>5.8085170043393308E-2</v>
      </c>
      <c r="E131" s="124">
        <f t="shared" si="8"/>
        <v>0.95430862284855811</v>
      </c>
      <c r="F131" s="636">
        <f t="shared" si="9"/>
        <v>-5.9223411905221734E-2</v>
      </c>
      <c r="G131" s="1308" t="s">
        <v>427</v>
      </c>
      <c r="H131" s="1308"/>
      <c r="I131" s="455"/>
      <c r="J131" s="454"/>
      <c r="K131" s="455"/>
      <c r="L131" s="455"/>
    </row>
    <row r="132" spans="1:12">
      <c r="A132" s="1149"/>
      <c r="B132" s="212"/>
      <c r="C132" s="455"/>
      <c r="D132" s="455"/>
      <c r="E132" s="72"/>
      <c r="F132" s="455"/>
      <c r="G132" s="455"/>
      <c r="H132" s="455"/>
      <c r="I132" s="455"/>
      <c r="J132" s="454"/>
      <c r="K132" s="455"/>
      <c r="L132" s="455"/>
    </row>
    <row r="133" spans="1:12">
      <c r="A133" s="317" t="s">
        <v>363</v>
      </c>
      <c r="B133" s="212"/>
      <c r="C133" s="455"/>
      <c r="D133" s="455"/>
      <c r="E133" s="455"/>
      <c r="F133" s="455"/>
      <c r="G133" s="455"/>
      <c r="H133" s="455"/>
      <c r="I133" s="455"/>
      <c r="J133" s="454"/>
      <c r="K133" s="455"/>
      <c r="L133" s="455"/>
    </row>
    <row r="135" spans="1:12" s="495" customFormat="1" ht="14.4">
      <c r="A135" s="599" t="s">
        <v>428</v>
      </c>
      <c r="B135" s="81"/>
      <c r="C135" s="125"/>
      <c r="D135" s="125"/>
      <c r="E135" s="125"/>
      <c r="F135" s="125"/>
      <c r="G135" s="125"/>
      <c r="H135" s="125"/>
      <c r="I135" s="455"/>
      <c r="J135" s="454"/>
      <c r="K135" s="455"/>
      <c r="L135" s="455"/>
    </row>
    <row r="136" spans="1:12" s="495" customFormat="1" ht="27" thickBot="1">
      <c r="A136" s="448" t="s">
        <v>429</v>
      </c>
      <c r="B136" s="309">
        <v>5</v>
      </c>
      <c r="C136" s="309">
        <v>4</v>
      </c>
      <c r="D136" s="309">
        <v>3</v>
      </c>
      <c r="E136" s="309">
        <v>2</v>
      </c>
      <c r="F136" s="309">
        <v>1</v>
      </c>
      <c r="G136" s="309" t="s">
        <v>430</v>
      </c>
      <c r="H136" s="125"/>
      <c r="I136" s="455"/>
      <c r="J136" s="454"/>
      <c r="K136" s="455"/>
      <c r="L136" s="455"/>
    </row>
    <row r="137" spans="1:12" s="495" customFormat="1">
      <c r="A137" s="1153" t="s">
        <v>431</v>
      </c>
      <c r="B137" s="1062">
        <v>0.41538461538461541</v>
      </c>
      <c r="C137" s="1062">
        <v>0.29230769230769232</v>
      </c>
      <c r="D137" s="1062">
        <v>0.18461538461538463</v>
      </c>
      <c r="E137" s="1062">
        <v>6.1538461538461542E-2</v>
      </c>
      <c r="F137" s="1062">
        <v>0</v>
      </c>
      <c r="G137" s="1063">
        <v>3.9692307692307693</v>
      </c>
      <c r="H137" s="125"/>
      <c r="I137" s="455"/>
      <c r="J137" s="454"/>
      <c r="K137" s="455"/>
      <c r="L137" s="455"/>
    </row>
    <row r="138" spans="1:12" s="495" customFormat="1">
      <c r="A138" s="1153" t="s">
        <v>432</v>
      </c>
      <c r="B138" s="1062">
        <v>0.43076923076923079</v>
      </c>
      <c r="C138" s="1062">
        <v>0.29230769230769232</v>
      </c>
      <c r="D138" s="1062">
        <v>0.15384615384615385</v>
      </c>
      <c r="E138" s="1062">
        <v>3.0769230769230771E-2</v>
      </c>
      <c r="F138" s="1062">
        <v>4.6153846153846156E-2</v>
      </c>
      <c r="G138" s="1063">
        <v>4.080645161290323</v>
      </c>
      <c r="H138" s="125"/>
      <c r="I138" s="455"/>
      <c r="J138" s="454"/>
      <c r="K138" s="455"/>
      <c r="L138" s="455"/>
    </row>
    <row r="139" spans="1:12" s="495" customFormat="1">
      <c r="A139" s="1153" t="s">
        <v>433</v>
      </c>
      <c r="B139" s="1062">
        <v>0.49</v>
      </c>
      <c r="C139" s="1062">
        <v>0.26153846153846155</v>
      </c>
      <c r="D139" s="1062">
        <v>0.2</v>
      </c>
      <c r="E139" s="1062">
        <v>3.0769230769230771E-2</v>
      </c>
      <c r="F139" s="1062">
        <v>0</v>
      </c>
      <c r="G139" s="1063">
        <v>4.1846153846153848</v>
      </c>
      <c r="H139" s="125"/>
      <c r="I139" s="455"/>
      <c r="J139" s="454"/>
      <c r="K139" s="455"/>
      <c r="L139" s="455"/>
    </row>
    <row r="140" spans="1:12" s="495" customFormat="1">
      <c r="A140" s="1153" t="s">
        <v>434</v>
      </c>
      <c r="B140" s="1062">
        <v>0.53846153846153844</v>
      </c>
      <c r="C140" s="1062">
        <v>0.27692307692307694</v>
      </c>
      <c r="D140" s="1062">
        <v>0.13846153846153847</v>
      </c>
      <c r="E140" s="1062">
        <v>3.0769230769230771E-2</v>
      </c>
      <c r="F140" s="1062">
        <v>1.5384615384615385E-2</v>
      </c>
      <c r="G140" s="1063">
        <v>4.34375</v>
      </c>
      <c r="H140" s="125"/>
      <c r="I140" s="455"/>
      <c r="J140" s="454"/>
      <c r="K140" s="455"/>
      <c r="L140" s="455"/>
    </row>
    <row r="141" spans="1:12" s="495" customFormat="1">
      <c r="A141" s="1153" t="s">
        <v>435</v>
      </c>
      <c r="B141" s="1062">
        <v>0.41463414634146339</v>
      </c>
      <c r="C141" s="1062">
        <v>0.29268292682926828</v>
      </c>
      <c r="D141" s="1062">
        <v>0.12195121951219512</v>
      </c>
      <c r="E141" s="1062">
        <v>2.4390243902439025E-2</v>
      </c>
      <c r="F141" s="1062">
        <v>0.14634146341463414</v>
      </c>
      <c r="G141" s="1063">
        <v>4.2857142857142856</v>
      </c>
      <c r="H141" s="125"/>
      <c r="I141" s="455"/>
      <c r="J141" s="454"/>
      <c r="K141" s="455"/>
      <c r="L141" s="455"/>
    </row>
    <row r="142" spans="1:12" s="495" customFormat="1">
      <c r="A142" s="1153" t="s">
        <v>436</v>
      </c>
      <c r="B142" s="1062">
        <v>0.375</v>
      </c>
      <c r="C142" s="1062">
        <v>0.29166666666666669</v>
      </c>
      <c r="D142" s="1062">
        <v>0.20833333333333334</v>
      </c>
      <c r="E142" s="1062">
        <v>0.125</v>
      </c>
      <c r="F142" s="1062">
        <v>0</v>
      </c>
      <c r="G142" s="1063">
        <v>3.916666666666667</v>
      </c>
      <c r="H142" s="125"/>
      <c r="I142" s="455"/>
      <c r="J142" s="454"/>
      <c r="K142" s="455"/>
      <c r="L142" s="455"/>
    </row>
    <row r="143" spans="1:12" s="495" customFormat="1">
      <c r="A143" s="1153" t="s">
        <v>437</v>
      </c>
      <c r="B143" s="1062">
        <v>0.5</v>
      </c>
      <c r="C143" s="1062">
        <v>0.33333333333333331</v>
      </c>
      <c r="D143" s="1062">
        <v>8.3333333333333329E-2</v>
      </c>
      <c r="E143" s="1062">
        <v>4.1666666666666664E-2</v>
      </c>
      <c r="F143" s="1062">
        <v>0</v>
      </c>
      <c r="G143" s="1063">
        <v>4.208333333333333</v>
      </c>
      <c r="H143" s="125"/>
      <c r="I143" s="455"/>
      <c r="J143" s="454"/>
      <c r="K143" s="455"/>
      <c r="L143" s="455"/>
    </row>
    <row r="144" spans="1:12" s="495" customFormat="1">
      <c r="A144" s="1153" t="s">
        <v>438</v>
      </c>
      <c r="B144" s="1062">
        <v>0.64615384615384619</v>
      </c>
      <c r="C144" s="1062">
        <v>0.18461538461538463</v>
      </c>
      <c r="D144" s="1062">
        <v>6.1538461538461542E-2</v>
      </c>
      <c r="E144" s="1062">
        <v>3.0769230769230771E-2</v>
      </c>
      <c r="F144" s="1062">
        <v>7.6923076923076927E-2</v>
      </c>
      <c r="G144" s="1063">
        <v>4.5666666666666664</v>
      </c>
      <c r="H144" s="125"/>
      <c r="I144" s="455"/>
      <c r="J144" s="454"/>
      <c r="K144" s="455"/>
      <c r="L144" s="455"/>
    </row>
    <row r="145" spans="1:12" s="495" customFormat="1">
      <c r="A145" s="1153" t="s">
        <v>439</v>
      </c>
      <c r="B145" s="1062">
        <v>0.63076923076923075</v>
      </c>
      <c r="C145" s="1062">
        <v>0.15384615384615385</v>
      </c>
      <c r="D145" s="1062">
        <v>0.1076923076923077</v>
      </c>
      <c r="E145" s="1062">
        <v>1.5384615384615385E-2</v>
      </c>
      <c r="F145" s="1062">
        <v>9.2307692307692313E-2</v>
      </c>
      <c r="G145" s="1063">
        <v>4.4999999999999991</v>
      </c>
      <c r="H145" s="125"/>
      <c r="I145" s="455"/>
      <c r="J145" s="454"/>
      <c r="K145" s="455"/>
      <c r="L145" s="455"/>
    </row>
    <row r="146" spans="1:12" s="495" customFormat="1">
      <c r="A146" s="1153" t="s">
        <v>440</v>
      </c>
      <c r="B146" s="1062">
        <v>0.53846153846153844</v>
      </c>
      <c r="C146" s="1062">
        <v>0.33846153846153848</v>
      </c>
      <c r="D146" s="1062">
        <v>0.1076923076923077</v>
      </c>
      <c r="E146" s="1062">
        <v>0</v>
      </c>
      <c r="F146" s="1062">
        <v>0</v>
      </c>
      <c r="G146" s="1063">
        <v>4.384615384615385</v>
      </c>
      <c r="H146" s="125"/>
      <c r="I146" s="455"/>
      <c r="J146" s="454"/>
      <c r="K146" s="455"/>
      <c r="L146" s="455"/>
    </row>
    <row r="147" spans="1:12" s="495" customFormat="1">
      <c r="A147" s="1153"/>
      <c r="B147" s="81"/>
      <c r="C147" s="125"/>
      <c r="D147" s="125"/>
      <c r="E147" s="125"/>
      <c r="F147" s="125"/>
      <c r="G147" s="125"/>
      <c r="H147" s="125"/>
      <c r="I147" s="455"/>
      <c r="J147" s="454"/>
      <c r="K147" s="455"/>
      <c r="L147" s="455"/>
    </row>
    <row r="148" spans="1:12" s="495" customFormat="1">
      <c r="A148" s="1120" t="s">
        <v>441</v>
      </c>
      <c r="B148" s="81"/>
      <c r="C148" s="125"/>
      <c r="D148" s="125"/>
      <c r="E148" s="125"/>
      <c r="F148" s="125"/>
      <c r="G148" s="125"/>
      <c r="H148" s="125"/>
      <c r="I148" s="455"/>
      <c r="J148" s="454"/>
      <c r="K148" s="455"/>
      <c r="L148" s="455"/>
    </row>
    <row r="149" spans="1:12" s="495" customFormat="1">
      <c r="A149" s="1153"/>
      <c r="B149" s="81"/>
      <c r="C149" s="125"/>
      <c r="D149" s="125"/>
      <c r="E149" s="125"/>
      <c r="F149" s="125"/>
      <c r="G149" s="125"/>
      <c r="H149" s="125"/>
      <c r="I149" s="455"/>
      <c r="J149" s="454"/>
      <c r="K149" s="455"/>
      <c r="L149" s="455"/>
    </row>
    <row r="150" spans="1:12" s="495" customFormat="1">
      <c r="A150" s="1150" t="s">
        <v>442</v>
      </c>
      <c r="B150" s="81"/>
      <c r="C150" s="125"/>
      <c r="D150" s="125"/>
      <c r="E150" s="125"/>
      <c r="F150" s="125"/>
      <c r="G150" s="125"/>
      <c r="H150" s="125"/>
      <c r="I150" s="455"/>
      <c r="J150" s="454"/>
      <c r="K150" s="455"/>
      <c r="L150" s="455"/>
    </row>
    <row r="151" spans="1:12" s="495" customFormat="1" ht="27" thickBot="1">
      <c r="A151" s="448" t="s">
        <v>429</v>
      </c>
      <c r="B151" s="309">
        <v>5</v>
      </c>
      <c r="C151" s="309">
        <v>4</v>
      </c>
      <c r="D151" s="309">
        <v>3</v>
      </c>
      <c r="E151" s="309">
        <v>2</v>
      </c>
      <c r="F151" s="309">
        <v>1</v>
      </c>
      <c r="G151" s="309" t="s">
        <v>430</v>
      </c>
      <c r="H151" s="125"/>
      <c r="I151" s="455"/>
      <c r="J151" s="454"/>
      <c r="K151" s="455"/>
      <c r="L151" s="455"/>
    </row>
    <row r="152" spans="1:12" s="495" customFormat="1">
      <c r="A152" s="1153" t="s">
        <v>443</v>
      </c>
      <c r="B152" s="422">
        <v>0.53</v>
      </c>
      <c r="C152" s="422">
        <v>0.34</v>
      </c>
      <c r="D152" s="422">
        <v>0.12</v>
      </c>
      <c r="E152" s="422">
        <v>0</v>
      </c>
      <c r="F152" s="422">
        <v>0.01</v>
      </c>
      <c r="G152" s="600">
        <v>4.38</v>
      </c>
      <c r="H152" s="125"/>
      <c r="I152" s="455"/>
      <c r="J152" s="454"/>
      <c r="K152" s="455"/>
      <c r="L152" s="455"/>
    </row>
    <row r="153" spans="1:12" s="495" customFormat="1">
      <c r="A153" s="1153"/>
      <c r="B153" s="81"/>
      <c r="C153" s="125"/>
      <c r="D153" s="125"/>
      <c r="E153" s="125"/>
      <c r="F153" s="125"/>
      <c r="G153" s="125"/>
      <c r="H153" s="125"/>
      <c r="I153" s="455"/>
      <c r="J153" s="454"/>
      <c r="K153" s="455"/>
      <c r="L153" s="455"/>
    </row>
    <row r="154" spans="1:12" s="495" customFormat="1">
      <c r="A154" s="1120" t="s">
        <v>444</v>
      </c>
      <c r="B154" s="81"/>
      <c r="C154" s="125"/>
      <c r="D154" s="125"/>
      <c r="E154" s="125"/>
      <c r="F154" s="125"/>
      <c r="G154" s="125"/>
      <c r="H154" s="125"/>
      <c r="I154" s="455"/>
      <c r="J154" s="454"/>
      <c r="K154" s="455"/>
      <c r="L154" s="455"/>
    </row>
    <row r="155" spans="1:12" s="495" customFormat="1">
      <c r="A155" s="1153"/>
      <c r="B155" s="81"/>
      <c r="C155" s="125"/>
      <c r="D155" s="125"/>
      <c r="E155" s="125"/>
      <c r="F155" s="125"/>
      <c r="G155" s="125"/>
      <c r="H155" s="125"/>
      <c r="I155" s="455"/>
      <c r="J155" s="454"/>
      <c r="K155" s="455"/>
      <c r="L155" s="455"/>
    </row>
    <row r="156" spans="1:12" s="495" customFormat="1">
      <c r="A156" s="1150" t="s">
        <v>445</v>
      </c>
      <c r="B156" s="81"/>
      <c r="C156" s="125"/>
      <c r="D156" s="125"/>
      <c r="E156" s="125"/>
      <c r="F156" s="125"/>
      <c r="G156" s="125"/>
      <c r="H156" s="125"/>
      <c r="I156" s="455"/>
      <c r="J156" s="454"/>
      <c r="K156" s="455"/>
      <c r="L156" s="455"/>
    </row>
    <row r="157" spans="1:12" s="495" customFormat="1" ht="27" thickBot="1">
      <c r="A157" s="448" t="s">
        <v>429</v>
      </c>
      <c r="B157" s="309">
        <v>5</v>
      </c>
      <c r="C157" s="309">
        <v>4</v>
      </c>
      <c r="D157" s="309">
        <v>3</v>
      </c>
      <c r="E157" s="309">
        <v>2</v>
      </c>
      <c r="F157" s="309">
        <v>1</v>
      </c>
      <c r="G157" s="309" t="s">
        <v>430</v>
      </c>
      <c r="H157" s="125"/>
      <c r="I157" s="455"/>
      <c r="J157" s="454"/>
      <c r="K157" s="455"/>
      <c r="L157" s="455"/>
    </row>
    <row r="158" spans="1:12" s="495" customFormat="1">
      <c r="A158" s="1153" t="s">
        <v>446</v>
      </c>
      <c r="B158" s="422">
        <v>0.78</v>
      </c>
      <c r="C158" s="422">
        <v>0.13</v>
      </c>
      <c r="D158" s="422">
        <v>7.0000000000000007E-2</v>
      </c>
      <c r="E158" s="422">
        <v>0</v>
      </c>
      <c r="F158" s="422">
        <v>0</v>
      </c>
      <c r="G158" s="600">
        <v>4.7300000000000004</v>
      </c>
      <c r="H158" s="125"/>
      <c r="I158" s="455"/>
      <c r="J158" s="454"/>
      <c r="K158" s="455"/>
      <c r="L158" s="455"/>
    </row>
    <row r="159" spans="1:12" s="495" customFormat="1">
      <c r="A159" s="1153"/>
      <c r="B159" s="81"/>
      <c r="C159" s="125"/>
      <c r="D159" s="125"/>
      <c r="E159" s="125"/>
      <c r="F159" s="125"/>
      <c r="G159" s="125"/>
      <c r="H159" s="125"/>
      <c r="I159" s="455"/>
      <c r="J159" s="454"/>
      <c r="K159" s="455"/>
      <c r="L159" s="455"/>
    </row>
    <row r="160" spans="1:12" s="495" customFormat="1">
      <c r="A160" s="1120" t="s">
        <v>444</v>
      </c>
      <c r="B160" s="81"/>
      <c r="C160" s="125"/>
      <c r="D160" s="125"/>
      <c r="E160" s="125"/>
      <c r="F160" s="125"/>
      <c r="G160" s="125"/>
      <c r="H160" s="125"/>
      <c r="I160" s="455"/>
      <c r="J160" s="454"/>
      <c r="K160" s="455"/>
      <c r="L160" s="455"/>
    </row>
    <row r="161" spans="1:12" s="495" customFormat="1">
      <c r="A161" s="1153"/>
      <c r="B161" s="81"/>
      <c r="C161" s="125"/>
      <c r="D161" s="125"/>
      <c r="E161" s="125"/>
      <c r="F161" s="125"/>
      <c r="G161" s="125"/>
      <c r="H161" s="125"/>
      <c r="I161" s="455"/>
      <c r="J161" s="454"/>
      <c r="K161" s="455"/>
      <c r="L161" s="455"/>
    </row>
    <row r="162" spans="1:12" s="495" customFormat="1">
      <c r="A162" s="1150" t="s">
        <v>447</v>
      </c>
      <c r="B162" s="81"/>
      <c r="C162" s="125"/>
      <c r="D162" s="125"/>
      <c r="E162" s="125"/>
      <c r="F162" s="125"/>
      <c r="G162" s="125"/>
      <c r="H162" s="125"/>
      <c r="I162" s="455"/>
      <c r="J162" s="454"/>
      <c r="K162" s="455"/>
      <c r="L162" s="455"/>
    </row>
    <row r="163" spans="1:12" s="495" customFormat="1" ht="27" thickBot="1">
      <c r="A163" s="448" t="s">
        <v>429</v>
      </c>
      <c r="B163" s="309">
        <v>5</v>
      </c>
      <c r="C163" s="309">
        <v>4</v>
      </c>
      <c r="D163" s="309">
        <v>3</v>
      </c>
      <c r="E163" s="309">
        <v>2</v>
      </c>
      <c r="F163" s="309">
        <v>1</v>
      </c>
      <c r="G163" s="309" t="s">
        <v>430</v>
      </c>
      <c r="H163" s="125"/>
      <c r="I163" s="455"/>
      <c r="J163" s="454"/>
      <c r="K163" s="455"/>
      <c r="L163" s="455"/>
    </row>
    <row r="164" spans="1:12" s="495" customFormat="1">
      <c r="A164" s="1153" t="s">
        <v>448</v>
      </c>
      <c r="B164" s="422">
        <v>0.21</v>
      </c>
      <c r="C164" s="422">
        <v>0.33</v>
      </c>
      <c r="D164" s="422">
        <v>0.21</v>
      </c>
      <c r="E164" s="422">
        <v>0.17</v>
      </c>
      <c r="F164" s="422">
        <v>0.08</v>
      </c>
      <c r="G164" s="600">
        <v>3.42</v>
      </c>
      <c r="H164" s="125"/>
      <c r="I164" s="455"/>
      <c r="J164" s="454"/>
      <c r="K164" s="455"/>
      <c r="L164" s="455"/>
    </row>
    <row r="165" spans="1:12" s="495" customFormat="1">
      <c r="A165" s="1153"/>
      <c r="B165" s="81"/>
      <c r="C165" s="125"/>
      <c r="D165" s="125"/>
      <c r="E165" s="125"/>
      <c r="F165" s="125"/>
      <c r="G165" s="125"/>
      <c r="H165" s="125"/>
      <c r="I165" s="455"/>
      <c r="J165" s="454"/>
      <c r="K165" s="455"/>
      <c r="L165" s="455"/>
    </row>
    <row r="166" spans="1:12" s="495" customFormat="1">
      <c r="A166" s="1120" t="s">
        <v>449</v>
      </c>
      <c r="B166" s="81"/>
      <c r="C166" s="125"/>
      <c r="D166" s="125"/>
      <c r="E166" s="125"/>
      <c r="F166" s="125"/>
      <c r="G166" s="125"/>
      <c r="H166" s="125"/>
      <c r="I166" s="455"/>
      <c r="J166" s="454"/>
      <c r="K166" s="455"/>
      <c r="L166" s="455"/>
    </row>
    <row r="167" spans="1:12" s="495" customFormat="1">
      <c r="A167" s="1153"/>
      <c r="B167" s="81"/>
      <c r="C167" s="125"/>
      <c r="D167" s="125"/>
      <c r="E167" s="125"/>
      <c r="F167" s="125"/>
      <c r="G167" s="125"/>
      <c r="H167" s="125"/>
      <c r="I167" s="455"/>
      <c r="J167" s="454"/>
      <c r="K167" s="455"/>
      <c r="L167" s="455"/>
    </row>
    <row r="168" spans="1:12" s="495" customFormat="1">
      <c r="A168" s="1150" t="s">
        <v>450</v>
      </c>
      <c r="B168" s="81"/>
      <c r="C168" s="125"/>
      <c r="D168" s="125"/>
      <c r="E168" s="125"/>
      <c r="F168" s="125"/>
      <c r="G168" s="125"/>
      <c r="H168" s="125"/>
      <c r="I168" s="455"/>
      <c r="J168" s="454"/>
      <c r="K168" s="455"/>
      <c r="L168" s="455"/>
    </row>
    <row r="169" spans="1:12" s="495" customFormat="1" ht="27" thickBot="1">
      <c r="A169" s="448" t="s">
        <v>429</v>
      </c>
      <c r="B169" s="309">
        <v>5</v>
      </c>
      <c r="C169" s="309">
        <v>4</v>
      </c>
      <c r="D169" s="309">
        <v>3</v>
      </c>
      <c r="E169" s="309">
        <v>2</v>
      </c>
      <c r="F169" s="309">
        <v>1</v>
      </c>
      <c r="G169" s="309" t="s">
        <v>430</v>
      </c>
      <c r="H169" s="125"/>
      <c r="I169" s="455"/>
      <c r="J169" s="454"/>
      <c r="K169" s="455"/>
      <c r="L169" s="455"/>
    </row>
    <row r="170" spans="1:12" s="495" customFormat="1">
      <c r="A170" s="1153" t="s">
        <v>451</v>
      </c>
      <c r="B170" s="422">
        <v>0.1111111111111111</v>
      </c>
      <c r="C170" s="422">
        <v>0.44444444444444442</v>
      </c>
      <c r="D170" s="422">
        <v>0.3888888888888889</v>
      </c>
      <c r="E170" s="422">
        <v>5.5555555555555552E-2</v>
      </c>
      <c r="F170" s="422">
        <v>0</v>
      </c>
      <c r="G170" s="600">
        <v>3.6111111111111107</v>
      </c>
      <c r="H170" s="125"/>
      <c r="I170" s="455"/>
      <c r="J170" s="454"/>
      <c r="K170" s="455"/>
      <c r="L170" s="455"/>
    </row>
    <row r="171" spans="1:12" s="495" customFormat="1">
      <c r="A171" s="1153" t="s">
        <v>452</v>
      </c>
      <c r="B171" s="422">
        <v>0.33333333333333331</v>
      </c>
      <c r="C171" s="422">
        <v>0.44444444444444442</v>
      </c>
      <c r="D171" s="422">
        <v>0.1111111111111111</v>
      </c>
      <c r="E171" s="422">
        <v>0.1111111111111111</v>
      </c>
      <c r="F171" s="422">
        <v>0</v>
      </c>
      <c r="G171" s="600">
        <v>3.9999999999999996</v>
      </c>
      <c r="H171" s="125"/>
      <c r="I171" s="455"/>
      <c r="J171" s="454"/>
      <c r="K171" s="455"/>
      <c r="L171" s="455"/>
    </row>
    <row r="172" spans="1:12" s="495" customFormat="1">
      <c r="A172" s="1153" t="s">
        <v>453</v>
      </c>
      <c r="B172" s="422">
        <v>0.1111111111111111</v>
      </c>
      <c r="C172" s="422">
        <v>0.33333333333333331</v>
      </c>
      <c r="D172" s="422">
        <v>0.3888888888888889</v>
      </c>
      <c r="E172" s="422">
        <v>0.16666666666666666</v>
      </c>
      <c r="F172" s="422">
        <v>0</v>
      </c>
      <c r="G172" s="600">
        <v>3.3888888888888884</v>
      </c>
      <c r="H172" s="125"/>
      <c r="I172" s="455"/>
      <c r="J172" s="454"/>
      <c r="K172" s="455"/>
      <c r="L172" s="455"/>
    </row>
    <row r="173" spans="1:12" s="495" customFormat="1">
      <c r="A173" s="1153" t="s">
        <v>454</v>
      </c>
      <c r="B173" s="422">
        <v>0.27777777777777779</v>
      </c>
      <c r="C173" s="422">
        <v>0.44444444444444442</v>
      </c>
      <c r="D173" s="422">
        <v>0.22222222222222221</v>
      </c>
      <c r="E173" s="422">
        <v>0</v>
      </c>
      <c r="F173" s="422">
        <v>5.5555555555555552E-2</v>
      </c>
      <c r="G173" s="600">
        <v>3.8888888888888888</v>
      </c>
      <c r="H173" s="125"/>
      <c r="I173" s="455"/>
      <c r="J173" s="454"/>
      <c r="K173" s="455"/>
      <c r="L173" s="455"/>
    </row>
    <row r="174" spans="1:12" s="495" customFormat="1">
      <c r="A174" s="1153" t="s">
        <v>455</v>
      </c>
      <c r="B174" s="422">
        <v>0.27777777777777779</v>
      </c>
      <c r="C174" s="422">
        <v>0.3888888888888889</v>
      </c>
      <c r="D174" s="422">
        <v>0.16666666666666666</v>
      </c>
      <c r="E174" s="422">
        <v>0.1111111111111111</v>
      </c>
      <c r="F174" s="422">
        <v>5.5555555555555552E-2</v>
      </c>
      <c r="G174" s="600">
        <v>3.7222222222222223</v>
      </c>
      <c r="H174" s="125"/>
      <c r="I174" s="455"/>
      <c r="J174" s="454"/>
      <c r="K174" s="455"/>
      <c r="L174" s="455"/>
    </row>
    <row r="175" spans="1:12" s="495" customFormat="1">
      <c r="A175" s="1153" t="s">
        <v>456</v>
      </c>
      <c r="B175" s="422">
        <v>0.16666666666666666</v>
      </c>
      <c r="C175" s="422">
        <v>0.3888888888888889</v>
      </c>
      <c r="D175" s="422">
        <v>0.3888888888888889</v>
      </c>
      <c r="E175" s="422">
        <v>5.5555555555555552E-2</v>
      </c>
      <c r="F175" s="422">
        <v>0</v>
      </c>
      <c r="G175" s="600">
        <v>3.6666666666666674</v>
      </c>
      <c r="H175" s="125"/>
      <c r="I175" s="455"/>
      <c r="J175" s="454"/>
      <c r="K175" s="455"/>
      <c r="L175" s="455"/>
    </row>
    <row r="176" spans="1:12" s="495" customFormat="1">
      <c r="A176" s="1153" t="s">
        <v>438</v>
      </c>
      <c r="B176" s="422">
        <v>0.66666666666666663</v>
      </c>
      <c r="C176" s="422">
        <v>0.33333333333333331</v>
      </c>
      <c r="D176" s="422">
        <v>0</v>
      </c>
      <c r="E176" s="422">
        <v>0</v>
      </c>
      <c r="F176" s="422">
        <v>0</v>
      </c>
      <c r="G176" s="600">
        <v>4.6666666666666661</v>
      </c>
      <c r="H176" s="125"/>
      <c r="I176" s="455"/>
      <c r="J176" s="454"/>
      <c r="K176" s="455"/>
      <c r="L176" s="455"/>
    </row>
    <row r="177" spans="1:12" s="495" customFormat="1">
      <c r="A177" s="1153"/>
      <c r="B177" s="81"/>
      <c r="C177" s="125"/>
      <c r="D177" s="125"/>
      <c r="E177" s="125"/>
      <c r="F177" s="125"/>
      <c r="G177" s="125"/>
      <c r="H177" s="125"/>
      <c r="I177" s="455"/>
      <c r="J177" s="454"/>
      <c r="K177" s="455"/>
      <c r="L177" s="455"/>
    </row>
    <row r="178" spans="1:12" s="495" customFormat="1">
      <c r="A178" s="1120" t="s">
        <v>457</v>
      </c>
      <c r="B178" s="81"/>
      <c r="C178" s="125"/>
      <c r="D178" s="125"/>
      <c r="E178" s="125"/>
      <c r="F178" s="125"/>
      <c r="G178" s="125"/>
      <c r="H178" s="125"/>
      <c r="I178" s="455"/>
      <c r="J178" s="454"/>
      <c r="K178" s="455"/>
      <c r="L178" s="455"/>
    </row>
    <row r="179" spans="1:12" s="495" customFormat="1">
      <c r="A179" s="1153"/>
      <c r="B179" s="81"/>
      <c r="C179" s="125"/>
      <c r="D179" s="125"/>
      <c r="E179" s="125"/>
      <c r="F179" s="125"/>
      <c r="G179" s="125"/>
      <c r="H179" s="125"/>
      <c r="I179" s="455"/>
      <c r="J179" s="454"/>
      <c r="K179" s="455"/>
      <c r="L179" s="455"/>
    </row>
    <row r="180" spans="1:12" s="495" customFormat="1">
      <c r="A180" s="1150" t="s">
        <v>458</v>
      </c>
      <c r="B180" s="81"/>
      <c r="C180" s="125"/>
      <c r="D180" s="125"/>
      <c r="E180" s="125"/>
      <c r="F180" s="125"/>
      <c r="G180" s="125"/>
      <c r="H180" s="125"/>
      <c r="I180" s="455"/>
      <c r="J180" s="454"/>
      <c r="K180" s="455"/>
      <c r="L180" s="455"/>
    </row>
    <row r="181" spans="1:12" s="495" customFormat="1" ht="40.200000000000003" thickBot="1">
      <c r="A181" s="448" t="s">
        <v>459</v>
      </c>
      <c r="B181" s="309" t="s">
        <v>460</v>
      </c>
      <c r="C181" s="309" t="s">
        <v>461</v>
      </c>
      <c r="D181" s="309" t="s">
        <v>462</v>
      </c>
      <c r="E181" s="309" t="s">
        <v>463</v>
      </c>
      <c r="F181" s="309" t="s">
        <v>464</v>
      </c>
      <c r="G181" s="125"/>
      <c r="H181" s="125"/>
      <c r="I181" s="455"/>
      <c r="J181" s="454"/>
      <c r="K181" s="455"/>
      <c r="L181" s="455"/>
    </row>
    <row r="182" spans="1:12" s="495" customFormat="1">
      <c r="A182" s="1153" t="s">
        <v>451</v>
      </c>
      <c r="B182" s="422">
        <v>0.23499999999999999</v>
      </c>
      <c r="C182" s="422">
        <v>0.52900000000000003</v>
      </c>
      <c r="D182" s="422">
        <v>5.8999999999999997E-2</v>
      </c>
      <c r="E182" s="437">
        <v>0.17599999999999999</v>
      </c>
      <c r="F182" s="125"/>
      <c r="G182" s="125"/>
      <c r="H182" s="125"/>
      <c r="I182" s="455"/>
      <c r="J182" s="454"/>
      <c r="K182" s="455"/>
      <c r="L182" s="455"/>
    </row>
    <row r="183" spans="1:12" s="495" customFormat="1">
      <c r="A183" s="1153" t="s">
        <v>452</v>
      </c>
      <c r="B183" s="422">
        <v>0.23499999999999999</v>
      </c>
      <c r="C183" s="422">
        <v>0.58799999999999997</v>
      </c>
      <c r="D183" s="422">
        <v>5.8999999999999997E-2</v>
      </c>
      <c r="E183" s="437">
        <v>0.11799999999999999</v>
      </c>
      <c r="F183" s="125"/>
      <c r="G183" s="125"/>
      <c r="H183" s="125"/>
      <c r="I183" s="455"/>
      <c r="J183" s="454"/>
      <c r="K183" s="455"/>
      <c r="L183" s="455"/>
    </row>
    <row r="184" spans="1:12" s="495" customFormat="1">
      <c r="A184" s="1153" t="s">
        <v>453</v>
      </c>
      <c r="B184" s="422">
        <v>0.23499999999999999</v>
      </c>
      <c r="C184" s="422">
        <v>0.64700000000000002</v>
      </c>
      <c r="D184" s="422">
        <v>0</v>
      </c>
      <c r="E184" s="437">
        <v>0.11799999999999999</v>
      </c>
      <c r="F184" s="125"/>
      <c r="G184" s="125"/>
      <c r="H184" s="125"/>
      <c r="I184" s="455"/>
      <c r="J184" s="454"/>
      <c r="K184" s="455"/>
      <c r="L184" s="455"/>
    </row>
    <row r="185" spans="1:12" s="495" customFormat="1">
      <c r="A185" s="1153" t="s">
        <v>454</v>
      </c>
      <c r="B185" s="422">
        <v>0.41199999999999998</v>
      </c>
      <c r="C185" s="422">
        <v>0.29399999999999998</v>
      </c>
      <c r="D185" s="422">
        <v>0.17599999999999999</v>
      </c>
      <c r="E185" s="437">
        <v>0.11799999999999999</v>
      </c>
      <c r="F185" s="125"/>
      <c r="G185" s="125"/>
      <c r="H185" s="125"/>
      <c r="I185" s="455"/>
      <c r="J185" s="454"/>
      <c r="K185" s="455"/>
      <c r="L185" s="455"/>
    </row>
    <row r="186" spans="1:12" s="495" customFormat="1">
      <c r="A186" s="1153" t="s">
        <v>455</v>
      </c>
      <c r="B186" s="422">
        <v>0.29399999999999998</v>
      </c>
      <c r="C186" s="422">
        <v>0.52900000000000003</v>
      </c>
      <c r="D186" s="422">
        <v>5.8999999999999997E-2</v>
      </c>
      <c r="E186" s="437">
        <v>0.11799999999999999</v>
      </c>
      <c r="F186" s="125"/>
      <c r="G186" s="125"/>
      <c r="H186" s="125"/>
      <c r="I186" s="455"/>
      <c r="J186" s="454"/>
      <c r="K186" s="455"/>
      <c r="L186" s="455"/>
    </row>
    <row r="187" spans="1:12" s="495" customFormat="1">
      <c r="A187" s="1153" t="s">
        <v>456</v>
      </c>
      <c r="B187" s="422">
        <v>0.41199999999999998</v>
      </c>
      <c r="C187" s="422">
        <v>0.35299999999999998</v>
      </c>
      <c r="D187" s="422">
        <v>0.17599999999999999</v>
      </c>
      <c r="E187" s="437">
        <v>5.8999999999999997E-2</v>
      </c>
      <c r="F187" s="125"/>
      <c r="G187" s="125"/>
      <c r="H187" s="125"/>
      <c r="I187" s="455"/>
      <c r="J187" s="454"/>
      <c r="K187" s="455"/>
      <c r="L187" s="455"/>
    </row>
    <row r="188" spans="1:12" s="495" customFormat="1">
      <c r="A188" s="1153" t="s">
        <v>438</v>
      </c>
      <c r="B188" s="422">
        <v>0.29399999999999998</v>
      </c>
      <c r="C188" s="422">
        <v>0.58799999999999997</v>
      </c>
      <c r="D188" s="422">
        <v>0</v>
      </c>
      <c r="E188" s="437">
        <v>0.11799999999999999</v>
      </c>
      <c r="F188" s="125"/>
      <c r="G188" s="125"/>
      <c r="H188" s="125"/>
      <c r="I188" s="455"/>
      <c r="J188" s="454"/>
      <c r="K188" s="455"/>
      <c r="L188" s="455"/>
    </row>
    <row r="189" spans="1:12" s="495" customFormat="1">
      <c r="A189" s="1153"/>
      <c r="B189" s="81"/>
      <c r="C189" s="125"/>
      <c r="D189" s="125"/>
      <c r="E189" s="125"/>
      <c r="F189" s="125"/>
      <c r="G189" s="125"/>
      <c r="H189" s="125"/>
      <c r="I189" s="455"/>
      <c r="J189" s="454"/>
      <c r="K189" s="455"/>
      <c r="L189" s="455"/>
    </row>
    <row r="190" spans="1:12" s="495" customFormat="1">
      <c r="A190" s="1120" t="s">
        <v>465</v>
      </c>
      <c r="B190" s="81"/>
      <c r="C190" s="125"/>
      <c r="D190" s="125"/>
      <c r="E190" s="125"/>
      <c r="F190" s="125"/>
      <c r="G190" s="125"/>
      <c r="H190" s="125"/>
      <c r="I190" s="455"/>
      <c r="J190" s="454"/>
      <c r="K190" s="455"/>
      <c r="L190" s="455"/>
    </row>
    <row r="191" spans="1:12" s="495" customFormat="1">
      <c r="A191" s="1153"/>
      <c r="B191" s="81"/>
      <c r="C191" s="125"/>
      <c r="D191" s="125"/>
      <c r="E191" s="125"/>
      <c r="F191" s="125"/>
      <c r="G191" s="125"/>
      <c r="H191" s="125"/>
      <c r="I191" s="455"/>
      <c r="J191" s="454"/>
      <c r="K191" s="455"/>
      <c r="L191" s="455"/>
    </row>
    <row r="192" spans="1:12" s="495" customFormat="1">
      <c r="A192" s="1150" t="s">
        <v>466</v>
      </c>
      <c r="B192" s="81"/>
      <c r="C192" s="125"/>
      <c r="D192" s="125"/>
      <c r="E192" s="125"/>
      <c r="F192" s="125"/>
      <c r="G192" s="125"/>
      <c r="H192" s="125"/>
      <c r="I192" s="455"/>
      <c r="J192" s="454"/>
      <c r="K192" s="455"/>
      <c r="L192" s="455"/>
    </row>
    <row r="193" spans="1:12" s="495" customFormat="1" ht="27" thickBot="1">
      <c r="A193" s="448" t="s">
        <v>459</v>
      </c>
      <c r="B193" s="309">
        <v>5</v>
      </c>
      <c r="C193" s="309">
        <v>4</v>
      </c>
      <c r="D193" s="309">
        <v>3</v>
      </c>
      <c r="E193" s="309">
        <v>2</v>
      </c>
      <c r="F193" s="309">
        <v>1</v>
      </c>
      <c r="G193" s="309" t="s">
        <v>430</v>
      </c>
      <c r="H193" s="125"/>
      <c r="I193" s="455"/>
      <c r="J193" s="454"/>
      <c r="K193" s="455"/>
      <c r="L193" s="455"/>
    </row>
    <row r="194" spans="1:12" s="495" customFormat="1">
      <c r="A194" s="1153" t="s">
        <v>467</v>
      </c>
      <c r="B194" s="422">
        <v>0.53</v>
      </c>
      <c r="C194" s="422">
        <v>0.35</v>
      </c>
      <c r="D194" s="422">
        <v>0.12</v>
      </c>
      <c r="E194" s="422">
        <v>0</v>
      </c>
      <c r="F194" s="422">
        <v>0</v>
      </c>
      <c r="G194" s="600">
        <f>SUMPRODUCT($B$193:$F$193,B194:F194)</f>
        <v>4.410000000000001</v>
      </c>
      <c r="H194" s="455"/>
      <c r="I194" s="455"/>
      <c r="J194" s="454"/>
      <c r="K194" s="455"/>
      <c r="L194" s="455"/>
    </row>
    <row r="195" spans="1:12" s="495" customFormat="1">
      <c r="A195" s="1153"/>
      <c r="B195" s="81"/>
      <c r="C195" s="125"/>
      <c r="D195" s="125"/>
      <c r="E195" s="125"/>
      <c r="F195" s="125"/>
      <c r="G195" s="125"/>
      <c r="H195" s="455"/>
      <c r="I195" s="455"/>
      <c r="J195" s="454"/>
      <c r="K195" s="455"/>
      <c r="L195" s="455"/>
    </row>
    <row r="196" spans="1:12">
      <c r="A196" s="1120" t="s">
        <v>457</v>
      </c>
      <c r="B196" s="81"/>
      <c r="C196" s="125"/>
      <c r="D196" s="125"/>
      <c r="E196" s="125"/>
      <c r="F196" s="125"/>
      <c r="G196" s="125"/>
      <c r="H196" s="455"/>
      <c r="I196" s="455"/>
      <c r="J196" s="454"/>
      <c r="K196" s="455"/>
      <c r="L196" s="455"/>
    </row>
    <row r="197" spans="1:12">
      <c r="A197" s="1153"/>
      <c r="B197" s="81"/>
      <c r="C197" s="125"/>
      <c r="D197" s="125"/>
      <c r="E197" s="125"/>
      <c r="F197" s="125"/>
      <c r="G197" s="125"/>
      <c r="H197" s="455"/>
      <c r="I197" s="455"/>
      <c r="J197" s="454"/>
      <c r="K197" s="455"/>
      <c r="L197" s="455"/>
    </row>
    <row r="198" spans="1:12">
      <c r="A198" s="1153"/>
      <c r="B198" s="81"/>
      <c r="C198" s="125"/>
      <c r="D198" s="125"/>
      <c r="E198" s="125"/>
      <c r="F198" s="125"/>
      <c r="G198" s="125"/>
      <c r="H198" s="455"/>
      <c r="I198" s="455"/>
      <c r="J198" s="454"/>
      <c r="K198" s="455"/>
      <c r="L198" s="455"/>
    </row>
    <row r="199" spans="1:12">
      <c r="A199" s="1153"/>
      <c r="B199" s="81"/>
      <c r="C199" s="125"/>
      <c r="D199" s="125"/>
      <c r="E199" s="125"/>
      <c r="F199" s="125"/>
      <c r="G199" s="125"/>
      <c r="H199" s="455"/>
      <c r="I199" s="455"/>
      <c r="J199" s="454"/>
      <c r="K199" s="455"/>
      <c r="L199" s="455"/>
    </row>
    <row r="200" spans="1:12">
      <c r="A200" s="1153"/>
      <c r="B200" s="81"/>
      <c r="C200" s="125"/>
      <c r="D200" s="125"/>
      <c r="E200" s="125"/>
      <c r="F200" s="125"/>
      <c r="G200" s="125"/>
      <c r="H200" s="455"/>
      <c r="I200" s="455"/>
      <c r="J200" s="454"/>
      <c r="K200" s="455"/>
      <c r="L200" s="455"/>
    </row>
    <row r="201" spans="1:12">
      <c r="A201" s="1153"/>
      <c r="B201" s="81"/>
      <c r="C201" s="125"/>
      <c r="D201" s="125"/>
      <c r="E201" s="125"/>
      <c r="F201" s="125"/>
      <c r="G201" s="125"/>
      <c r="H201" s="455"/>
      <c r="I201" s="455"/>
      <c r="J201" s="454"/>
      <c r="K201" s="455"/>
      <c r="L201" s="455"/>
    </row>
    <row r="202" spans="1:12">
      <c r="A202" s="1153"/>
      <c r="B202" s="81"/>
      <c r="C202" s="125"/>
      <c r="D202" s="125"/>
      <c r="E202" s="125"/>
      <c r="F202" s="125"/>
      <c r="G202" s="125"/>
      <c r="H202" s="455"/>
      <c r="I202" s="455"/>
      <c r="J202" s="454"/>
      <c r="K202" s="455"/>
      <c r="L202" s="455"/>
    </row>
    <row r="203" spans="1:12">
      <c r="A203" s="1153"/>
      <c r="B203" s="81"/>
      <c r="C203" s="125"/>
      <c r="D203" s="125"/>
      <c r="E203" s="125"/>
      <c r="F203" s="125"/>
      <c r="G203" s="125"/>
      <c r="H203" s="455"/>
      <c r="I203" s="455"/>
      <c r="J203" s="454"/>
      <c r="K203" s="455"/>
      <c r="L203" s="455"/>
    </row>
    <row r="204" spans="1:12">
      <c r="A204" s="1153"/>
      <c r="B204" s="81"/>
      <c r="C204" s="125"/>
      <c r="D204" s="125"/>
      <c r="E204" s="125"/>
      <c r="F204" s="125"/>
      <c r="G204" s="125"/>
      <c r="H204" s="455"/>
      <c r="I204" s="455"/>
      <c r="J204" s="454"/>
      <c r="K204" s="455"/>
      <c r="L204" s="455"/>
    </row>
    <row r="205" spans="1:12">
      <c r="A205" s="1153"/>
      <c r="B205" s="81"/>
      <c r="C205" s="125"/>
      <c r="D205" s="125"/>
      <c r="E205" s="125"/>
      <c r="F205" s="125"/>
      <c r="G205" s="125"/>
      <c r="H205" s="455"/>
      <c r="I205" s="455"/>
      <c r="J205" s="454"/>
      <c r="K205" s="455"/>
      <c r="L205" s="455"/>
    </row>
    <row r="206" spans="1:12">
      <c r="A206" s="1153"/>
      <c r="B206" s="81"/>
      <c r="C206" s="125"/>
      <c r="D206" s="125"/>
      <c r="E206" s="125"/>
      <c r="F206" s="125"/>
      <c r="G206" s="125"/>
      <c r="H206" s="455"/>
      <c r="I206" s="455"/>
      <c r="J206" s="454"/>
      <c r="K206" s="455"/>
      <c r="L206" s="455"/>
    </row>
    <row r="207" spans="1:12">
      <c r="A207" s="1153"/>
      <c r="B207" s="81"/>
      <c r="C207" s="125"/>
      <c r="D207" s="125"/>
      <c r="E207" s="125"/>
      <c r="F207" s="125"/>
      <c r="G207" s="125"/>
      <c r="H207" s="455"/>
      <c r="I207" s="455"/>
      <c r="J207" s="454"/>
      <c r="K207" s="455"/>
      <c r="L207" s="455"/>
    </row>
    <row r="208" spans="1:12">
      <c r="A208" s="1153"/>
      <c r="B208" s="81"/>
      <c r="C208" s="125"/>
      <c r="D208" s="125"/>
      <c r="E208" s="125"/>
      <c r="F208" s="125"/>
      <c r="G208" s="125"/>
      <c r="H208" s="455"/>
      <c r="I208" s="455"/>
      <c r="J208" s="454"/>
      <c r="K208" s="455"/>
      <c r="L208" s="455"/>
    </row>
    <row r="209" spans="1:7">
      <c r="A209" s="1153"/>
      <c r="B209" s="81"/>
      <c r="C209" s="125"/>
      <c r="D209" s="125"/>
      <c r="E209" s="125"/>
      <c r="F209" s="125"/>
      <c r="G209" s="125"/>
    </row>
    <row r="210" spans="1:7">
      <c r="A210" s="1153"/>
      <c r="B210" s="81"/>
      <c r="C210" s="125"/>
      <c r="D210" s="125"/>
      <c r="E210" s="125"/>
      <c r="F210" s="125"/>
      <c r="G210" s="125"/>
    </row>
    <row r="211" spans="1:7">
      <c r="A211" s="1153"/>
      <c r="B211" s="81"/>
      <c r="C211" s="125"/>
      <c r="D211" s="125"/>
      <c r="E211" s="125"/>
      <c r="F211" s="125"/>
      <c r="G211" s="125"/>
    </row>
    <row r="212" spans="1:7">
      <c r="A212" s="1153"/>
      <c r="B212" s="81"/>
      <c r="C212" s="125"/>
      <c r="D212" s="125"/>
      <c r="E212" s="125"/>
      <c r="F212" s="125"/>
      <c r="G212" s="125"/>
    </row>
    <row r="213" spans="1:7">
      <c r="A213" s="1153"/>
      <c r="B213" s="81"/>
      <c r="C213" s="125"/>
      <c r="D213" s="125"/>
      <c r="E213" s="125"/>
      <c r="F213" s="125"/>
      <c r="G213" s="125"/>
    </row>
    <row r="214" spans="1:7">
      <c r="A214" s="1153"/>
      <c r="B214" s="81"/>
      <c r="C214" s="125"/>
      <c r="D214" s="125"/>
      <c r="E214" s="125"/>
      <c r="F214" s="125"/>
      <c r="G214" s="125"/>
    </row>
    <row r="215" spans="1:7">
      <c r="A215" s="1153"/>
      <c r="B215" s="81"/>
      <c r="C215" s="125"/>
      <c r="D215" s="125"/>
      <c r="E215" s="125"/>
      <c r="F215" s="125"/>
      <c r="G215" s="125"/>
    </row>
    <row r="216" spans="1:7">
      <c r="A216" s="1153"/>
      <c r="B216" s="81"/>
      <c r="C216" s="125"/>
      <c r="D216" s="125"/>
      <c r="E216" s="125"/>
      <c r="F216" s="125"/>
      <c r="G216" s="125"/>
    </row>
    <row r="217" spans="1:7">
      <c r="A217" s="1153"/>
      <c r="B217" s="81"/>
      <c r="C217" s="125"/>
      <c r="D217" s="125"/>
      <c r="E217" s="125"/>
      <c r="F217" s="125"/>
      <c r="G217" s="125"/>
    </row>
    <row r="218" spans="1:7">
      <c r="A218" s="1153"/>
      <c r="B218" s="81"/>
      <c r="C218" s="125"/>
      <c r="D218" s="125"/>
      <c r="E218" s="125"/>
      <c r="F218" s="125"/>
      <c r="G218" s="125"/>
    </row>
    <row r="219" spans="1:7">
      <c r="A219" s="1153"/>
      <c r="B219" s="81"/>
      <c r="C219" s="125"/>
      <c r="D219" s="125"/>
      <c r="E219" s="125"/>
      <c r="F219" s="125"/>
      <c r="G219" s="125"/>
    </row>
    <row r="220" spans="1:7">
      <c r="A220" s="1153"/>
      <c r="B220" s="81"/>
      <c r="C220" s="125"/>
      <c r="D220" s="125"/>
      <c r="E220" s="125"/>
      <c r="F220" s="125"/>
      <c r="G220" s="125"/>
    </row>
    <row r="221" spans="1:7">
      <c r="A221" s="1153"/>
      <c r="B221" s="81"/>
      <c r="C221" s="125"/>
      <c r="D221" s="125"/>
      <c r="E221" s="125"/>
      <c r="F221" s="125"/>
      <c r="G221" s="125"/>
    </row>
    <row r="222" spans="1:7">
      <c r="A222" s="1153"/>
      <c r="B222" s="81"/>
      <c r="C222" s="125"/>
      <c r="D222" s="125"/>
      <c r="E222" s="125"/>
      <c r="F222" s="125"/>
      <c r="G222" s="125"/>
    </row>
    <row r="223" spans="1:7">
      <c r="A223" s="1153"/>
      <c r="B223" s="81"/>
      <c r="C223" s="125"/>
      <c r="D223" s="125"/>
      <c r="E223" s="125"/>
      <c r="F223" s="125"/>
      <c r="G223" s="125"/>
    </row>
    <row r="224" spans="1:7">
      <c r="A224" s="1153"/>
      <c r="B224" s="81"/>
      <c r="C224" s="125"/>
      <c r="D224" s="125"/>
      <c r="E224" s="125"/>
      <c r="F224" s="125"/>
      <c r="G224" s="125"/>
    </row>
    <row r="225" spans="1:7">
      <c r="A225" s="1153"/>
      <c r="B225" s="81"/>
      <c r="C225" s="125"/>
      <c r="D225" s="125"/>
      <c r="E225" s="125"/>
      <c r="F225" s="125"/>
      <c r="G225" s="125"/>
    </row>
    <row r="226" spans="1:7">
      <c r="A226" s="1153"/>
      <c r="B226" s="81"/>
      <c r="C226" s="125"/>
      <c r="D226" s="125"/>
      <c r="E226" s="125"/>
      <c r="F226" s="125"/>
      <c r="G226" s="125"/>
    </row>
    <row r="227" spans="1:7">
      <c r="A227" s="1153"/>
      <c r="B227" s="81"/>
      <c r="C227" s="125"/>
      <c r="D227" s="125"/>
      <c r="E227" s="125"/>
      <c r="F227" s="125"/>
      <c r="G227" s="125"/>
    </row>
  </sheetData>
  <mergeCells count="72">
    <mergeCell ref="K1:S1"/>
    <mergeCell ref="E86:E87"/>
    <mergeCell ref="F86:F87"/>
    <mergeCell ref="G86:G87"/>
    <mergeCell ref="H86:H87"/>
    <mergeCell ref="A85:H85"/>
    <mergeCell ref="A86:A87"/>
    <mergeCell ref="B86:B87"/>
    <mergeCell ref="C86:C87"/>
    <mergeCell ref="D86:D87"/>
    <mergeCell ref="E18:G18"/>
    <mergeCell ref="A7:G7"/>
    <mergeCell ref="L8:S8"/>
    <mergeCell ref="A46:I46"/>
    <mergeCell ref="A50:E50"/>
    <mergeCell ref="A16:G16"/>
    <mergeCell ref="F111:F112"/>
    <mergeCell ref="G111:H112"/>
    <mergeCell ref="A63:E63"/>
    <mergeCell ref="A74:E74"/>
    <mergeCell ref="L28:S28"/>
    <mergeCell ref="L71:S71"/>
    <mergeCell ref="A48:E48"/>
    <mergeCell ref="A47:E47"/>
    <mergeCell ref="A49:E49"/>
    <mergeCell ref="L52:S52"/>
    <mergeCell ref="A33:F33"/>
    <mergeCell ref="A111:A112"/>
    <mergeCell ref="B111:B112"/>
    <mergeCell ref="C111:C112"/>
    <mergeCell ref="D111:D112"/>
    <mergeCell ref="E111:E112"/>
    <mergeCell ref="L4:S4"/>
    <mergeCell ref="L7:S7"/>
    <mergeCell ref="L9:S9"/>
    <mergeCell ref="A8:G8"/>
    <mergeCell ref="A110:H110"/>
    <mergeCell ref="L16:S16"/>
    <mergeCell ref="A17:G17"/>
    <mergeCell ref="L17:S17"/>
    <mergeCell ref="B18:D18"/>
    <mergeCell ref="A26:D26"/>
    <mergeCell ref="A1:J1"/>
    <mergeCell ref="G113:H113"/>
    <mergeCell ref="G114:H114"/>
    <mergeCell ref="G115:H115"/>
    <mergeCell ref="G117:H117"/>
    <mergeCell ref="G116:H116"/>
    <mergeCell ref="A2:S2"/>
    <mergeCell ref="A3:S3"/>
    <mergeCell ref="E10:G10"/>
    <mergeCell ref="L5:S5"/>
    <mergeCell ref="L6:S6"/>
    <mergeCell ref="A4:G4"/>
    <mergeCell ref="A5:G5"/>
    <mergeCell ref="A9:G9"/>
    <mergeCell ref="B10:D10"/>
    <mergeCell ref="A6:G6"/>
    <mergeCell ref="G118:H118"/>
    <mergeCell ref="G122:H122"/>
    <mergeCell ref="G127:H127"/>
    <mergeCell ref="G129:H129"/>
    <mergeCell ref="G131:H131"/>
    <mergeCell ref="G119:H119"/>
    <mergeCell ref="G120:H120"/>
    <mergeCell ref="G121:H121"/>
    <mergeCell ref="G128:H128"/>
    <mergeCell ref="G123:H123"/>
    <mergeCell ref="G124:H124"/>
    <mergeCell ref="G125:H125"/>
    <mergeCell ref="G126:H126"/>
    <mergeCell ref="G130:H130"/>
  </mergeCells>
  <pageMargins left="0.7" right="0.7" top="0.75" bottom="0.75" header="0.3" footer="0.3"/>
  <pageSetup scale="11" orientation="landscape" verticalDpi="200" r:id="rId1"/>
  <headerFooter alignWithMargins="0"/>
  <rowBreaks count="1" manualBreakCount="1">
    <brk id="62"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5"/>
  <sheetViews>
    <sheetView zoomScaleNormal="100" zoomScaleSheetLayoutView="100" workbookViewId="0">
      <selection sqref="A1:J1"/>
    </sheetView>
  </sheetViews>
  <sheetFormatPr defaultColWidth="9.33203125" defaultRowHeight="13.2"/>
  <cols>
    <col min="1" max="1" width="35.6640625" style="79" customWidth="1"/>
    <col min="2" max="2" width="17.6640625" style="81" customWidth="1"/>
    <col min="3" max="3" width="15.6640625" style="125" customWidth="1"/>
    <col min="4" max="4" width="17.33203125" style="125" customWidth="1"/>
    <col min="5" max="6" width="17.6640625" style="125" customWidth="1"/>
    <col min="7" max="7" width="17.44140625" style="125" customWidth="1"/>
    <col min="8" max="9" width="15.33203125" style="125" customWidth="1"/>
    <col min="10" max="10" width="0.5546875" style="99" customWidth="1"/>
    <col min="11" max="16384" width="9.33203125" style="79"/>
  </cols>
  <sheetData>
    <row r="1" spans="1:10" ht="13.35" customHeight="1">
      <c r="A1" s="1256" t="str">
        <f>Cover!B8</f>
        <v>Evergy Metro, Inc. Evaluation, Measurement, and Verification Report: Databook</v>
      </c>
      <c r="B1" s="1256"/>
      <c r="C1" s="1256"/>
      <c r="D1" s="1256"/>
      <c r="E1" s="1256"/>
      <c r="F1" s="1256"/>
      <c r="G1" s="1256"/>
      <c r="H1" s="1256"/>
      <c r="I1" s="1256"/>
      <c r="J1" s="1256"/>
    </row>
    <row r="2" spans="1:10" ht="35.25" customHeight="1">
      <c r="A2" s="1334"/>
      <c r="B2" s="1334"/>
      <c r="C2" s="1334"/>
      <c r="D2" s="1334"/>
      <c r="E2" s="1334"/>
      <c r="F2" s="1334"/>
      <c r="G2" s="1334"/>
      <c r="H2" s="1334"/>
      <c r="I2" s="1334"/>
      <c r="J2" s="1334"/>
    </row>
    <row r="3" spans="1:10">
      <c r="A3" s="1335"/>
      <c r="B3" s="1335"/>
      <c r="C3" s="1335"/>
      <c r="D3" s="1335"/>
      <c r="E3" s="1335"/>
      <c r="F3" s="1335"/>
      <c r="G3" s="1335"/>
      <c r="H3" s="1335"/>
      <c r="I3" s="1335"/>
      <c r="J3" s="1335"/>
    </row>
    <row r="4" spans="1:10" ht="30" customHeight="1">
      <c r="A4" s="1260" t="s">
        <v>468</v>
      </c>
      <c r="B4" s="1260"/>
      <c r="C4" s="1260"/>
      <c r="D4" s="1260"/>
      <c r="E4" s="1260"/>
      <c r="F4" s="1260"/>
      <c r="G4" s="1260"/>
      <c r="H4" s="1150"/>
      <c r="I4" s="1150"/>
      <c r="J4" s="232"/>
    </row>
    <row r="5" spans="1:10" ht="15.6">
      <c r="A5" s="1263" t="s">
        <v>247</v>
      </c>
      <c r="B5" s="1263"/>
      <c r="C5" s="1263"/>
      <c r="D5" s="1263"/>
      <c r="E5" s="1263"/>
      <c r="F5" s="1263"/>
      <c r="G5" s="1263"/>
      <c r="H5" s="1150"/>
      <c r="I5" s="1150"/>
      <c r="J5" s="232"/>
    </row>
    <row r="6" spans="1:10" ht="12.75" customHeight="1">
      <c r="A6" s="1263"/>
      <c r="B6" s="1263"/>
      <c r="C6" s="1263"/>
      <c r="D6" s="1263"/>
      <c r="E6" s="1263"/>
      <c r="F6" s="1263"/>
      <c r="G6" s="1263"/>
      <c r="H6" s="1150"/>
      <c r="I6" s="1150"/>
      <c r="J6" s="232"/>
    </row>
    <row r="7" spans="1:10" ht="12.75" customHeight="1">
      <c r="A7" s="1302" t="s">
        <v>98</v>
      </c>
      <c r="B7" s="1302"/>
      <c r="C7" s="1302"/>
      <c r="D7" s="1302"/>
      <c r="E7" s="1302"/>
      <c r="F7" s="1302"/>
      <c r="G7" s="1302"/>
      <c r="H7" s="1150"/>
      <c r="I7" s="1150"/>
      <c r="J7" s="232"/>
    </row>
    <row r="8" spans="1:10" ht="12.75" customHeight="1">
      <c r="A8" s="1263"/>
      <c r="B8" s="1263"/>
      <c r="C8" s="1263"/>
      <c r="D8" s="1263"/>
      <c r="E8" s="1263"/>
      <c r="F8" s="1263"/>
      <c r="G8" s="1263"/>
      <c r="H8" s="1150"/>
      <c r="I8" s="1150"/>
      <c r="J8" s="232"/>
    </row>
    <row r="9" spans="1:10" ht="12.75" customHeight="1">
      <c r="A9" s="1316" t="s">
        <v>249</v>
      </c>
      <c r="B9" s="1316"/>
      <c r="C9" s="1316"/>
      <c r="D9" s="1316"/>
      <c r="E9" s="1316"/>
      <c r="F9" s="1316"/>
      <c r="G9" s="1316"/>
      <c r="H9" s="1150"/>
      <c r="I9" s="1150"/>
      <c r="J9" s="232"/>
    </row>
    <row r="10" spans="1:10" ht="13.8" thickBot="1">
      <c r="A10" s="482"/>
      <c r="B10" s="1317" t="s">
        <v>61</v>
      </c>
      <c r="C10" s="1327"/>
      <c r="D10" s="1319"/>
      <c r="E10" s="1314" t="s">
        <v>62</v>
      </c>
      <c r="F10" s="1315"/>
      <c r="G10" s="1315"/>
      <c r="H10" s="1150"/>
      <c r="I10" s="1150"/>
      <c r="J10" s="413"/>
    </row>
    <row r="11" spans="1:10" ht="28.5" customHeight="1" thickBot="1">
      <c r="A11" s="483"/>
      <c r="B11" s="309" t="s">
        <v>250</v>
      </c>
      <c r="C11" s="309" t="s">
        <v>251</v>
      </c>
      <c r="D11" s="342" t="s">
        <v>252</v>
      </c>
      <c r="E11" s="309" t="s">
        <v>253</v>
      </c>
      <c r="F11" s="309" t="s">
        <v>251</v>
      </c>
      <c r="G11" s="309" t="s">
        <v>67</v>
      </c>
      <c r="H11" s="1150"/>
      <c r="I11" s="1150"/>
      <c r="J11" s="419"/>
    </row>
    <row r="12" spans="1:10" ht="13.35" customHeight="1">
      <c r="A12" s="133" t="s">
        <v>254</v>
      </c>
      <c r="B12" s="1328" t="s">
        <v>469</v>
      </c>
      <c r="C12" s="1329"/>
      <c r="D12" s="1330"/>
      <c r="E12" s="83">
        <f>'MEEIA Targets'!E6+'Extension Budget - Savings'!C36</f>
        <v>12574247.9165</v>
      </c>
      <c r="F12" s="1089">
        <v>0</v>
      </c>
      <c r="G12" s="1087" t="s">
        <v>107</v>
      </c>
      <c r="H12" s="1150"/>
      <c r="I12" s="1150"/>
      <c r="J12" s="484"/>
    </row>
    <row r="13" spans="1:10" ht="13.35" customHeight="1">
      <c r="A13" s="409" t="s">
        <v>255</v>
      </c>
      <c r="B13" s="1331"/>
      <c r="C13" s="1332"/>
      <c r="D13" s="1333"/>
      <c r="E13" s="83">
        <f>'MEEIA Targets'!K6+'Extension Budget - Savings'!D36</f>
        <v>2179.9999999999995</v>
      </c>
      <c r="F13" s="1090">
        <v>0</v>
      </c>
      <c r="G13" s="1088" t="s">
        <v>107</v>
      </c>
      <c r="H13" s="1150"/>
      <c r="I13" s="1150"/>
      <c r="J13" s="419"/>
    </row>
    <row r="14" spans="1:10" ht="13.35" customHeight="1">
      <c r="A14" s="117"/>
      <c r="B14" s="83"/>
      <c r="C14" s="83"/>
      <c r="D14" s="1153"/>
      <c r="E14" s="1153"/>
      <c r="F14" s="1153"/>
      <c r="G14" s="1153"/>
      <c r="H14" s="1150"/>
      <c r="I14" s="1150"/>
      <c r="J14" s="419"/>
    </row>
    <row r="15" spans="1:10" ht="13.35" customHeight="1">
      <c r="A15" s="317" t="s">
        <v>256</v>
      </c>
      <c r="B15" s="83"/>
      <c r="C15" s="83"/>
      <c r="D15" s="422"/>
      <c r="E15" s="1150"/>
      <c r="F15" s="1150"/>
      <c r="G15" s="1150"/>
      <c r="H15" s="1150"/>
      <c r="I15" s="1150"/>
      <c r="J15" s="413"/>
    </row>
    <row r="16" spans="1:10" ht="12.75" customHeight="1">
      <c r="A16" s="1263"/>
      <c r="B16" s="1263"/>
      <c r="C16" s="1263"/>
      <c r="D16" s="1263"/>
      <c r="E16" s="1263"/>
      <c r="F16" s="1263"/>
      <c r="G16" s="1263"/>
      <c r="H16" s="1150"/>
      <c r="I16" s="1150"/>
      <c r="J16" s="232"/>
    </row>
    <row r="17" spans="1:10">
      <c r="A17" s="1159"/>
      <c r="B17" s="1159"/>
      <c r="C17" s="1159"/>
      <c r="D17" s="1159"/>
      <c r="E17" s="1150"/>
      <c r="F17" s="1150"/>
      <c r="G17" s="1150"/>
      <c r="H17" s="1150"/>
      <c r="I17" s="1150"/>
      <c r="J17" s="413"/>
    </row>
    <row r="19" spans="1:10" ht="13.5" customHeight="1">
      <c r="A19" s="317"/>
      <c r="B19" s="317"/>
      <c r="C19" s="317"/>
      <c r="D19" s="317"/>
      <c r="E19" s="317"/>
      <c r="F19" s="485"/>
      <c r="G19" s="485"/>
      <c r="H19" s="485"/>
      <c r="I19" s="485"/>
      <c r="J19" s="433"/>
    </row>
    <row r="20" spans="1:10">
      <c r="A20" s="1153"/>
      <c r="J20" s="413"/>
    </row>
    <row r="21" spans="1:10">
      <c r="A21" s="1153"/>
      <c r="J21" s="439"/>
    </row>
    <row r="22" spans="1:10" ht="15">
      <c r="A22" s="1153"/>
      <c r="J22" s="228"/>
    </row>
    <row r="23" spans="1:10">
      <c r="A23" s="1153"/>
      <c r="J23" s="438"/>
    </row>
    <row r="25" spans="1:10">
      <c r="A25" s="1153"/>
      <c r="J25" s="438"/>
    </row>
  </sheetData>
  <mergeCells count="13">
    <mergeCell ref="A1:J1"/>
    <mergeCell ref="B10:D10"/>
    <mergeCell ref="E10:G10"/>
    <mergeCell ref="A16:G16"/>
    <mergeCell ref="B12:D13"/>
    <mergeCell ref="A5:G5"/>
    <mergeCell ref="A2:J2"/>
    <mergeCell ref="A3:J3"/>
    <mergeCell ref="A4:G4"/>
    <mergeCell ref="A6:G6"/>
    <mergeCell ref="A7:G7"/>
    <mergeCell ref="A8:G8"/>
    <mergeCell ref="A9:G9"/>
  </mergeCells>
  <pageMargins left="0.7" right="0.7" top="0.75" bottom="0.75" header="0.3" footer="0.3"/>
  <pageSetup scale="43" orientation="landscape" verticalDpi="2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16"/>
  <sheetViews>
    <sheetView zoomScaleNormal="100" zoomScaleSheetLayoutView="100" workbookViewId="0">
      <selection sqref="A1:T1"/>
    </sheetView>
  </sheetViews>
  <sheetFormatPr defaultColWidth="9.33203125" defaultRowHeight="13.2"/>
  <cols>
    <col min="1" max="1" width="35.6640625" style="410" customWidth="1"/>
    <col min="2" max="2" width="17.6640625" style="431" customWidth="1"/>
    <col min="3" max="3" width="21.33203125" style="430" customWidth="1"/>
    <col min="4" max="4" width="17.33203125" style="430" customWidth="1"/>
    <col min="5" max="5" width="17.6640625" style="430" customWidth="1"/>
    <col min="6" max="6" width="19.5546875" style="430" customWidth="1"/>
    <col min="7" max="7" width="49.6640625" style="430" customWidth="1"/>
    <col min="8" max="9" width="15.33203125" style="430" customWidth="1"/>
    <col min="10" max="10" width="0.5546875" style="429" customWidth="1"/>
    <col min="11" max="16384" width="9.33203125" style="410"/>
  </cols>
  <sheetData>
    <row r="1" spans="1:20" ht="13.2"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row>
    <row r="2" spans="1:20" ht="35.25" customHeight="1">
      <c r="A2" s="1337"/>
      <c r="B2" s="1337"/>
      <c r="C2" s="1337"/>
      <c r="D2" s="1337"/>
      <c r="E2" s="1337"/>
      <c r="F2" s="1337"/>
      <c r="G2" s="1337"/>
      <c r="H2" s="1337"/>
      <c r="I2" s="1337"/>
      <c r="J2" s="1337"/>
      <c r="K2" s="1154"/>
      <c r="L2" s="1154"/>
      <c r="M2" s="1154"/>
      <c r="N2" s="1154"/>
      <c r="O2" s="1154"/>
      <c r="P2" s="1154"/>
      <c r="Q2" s="1154"/>
      <c r="R2" s="1154"/>
      <c r="S2" s="1154"/>
      <c r="T2" s="1154"/>
    </row>
    <row r="3" spans="1:20">
      <c r="A3" s="1338"/>
      <c r="B3" s="1338"/>
      <c r="C3" s="1338"/>
      <c r="D3" s="1338"/>
      <c r="E3" s="1338"/>
      <c r="F3" s="1338"/>
      <c r="G3" s="1338"/>
      <c r="H3" s="1338"/>
      <c r="I3" s="1338"/>
      <c r="J3" s="1338"/>
      <c r="K3" s="1154"/>
      <c r="L3" s="1154"/>
      <c r="M3" s="1154"/>
      <c r="N3" s="1154"/>
      <c r="O3" s="1154"/>
      <c r="P3" s="1154"/>
      <c r="Q3" s="1154"/>
      <c r="R3" s="1154"/>
      <c r="S3" s="1154"/>
      <c r="T3" s="1154"/>
    </row>
    <row r="4" spans="1:20" ht="30" customHeight="1">
      <c r="A4" s="1339" t="s">
        <v>470</v>
      </c>
      <c r="B4" s="1339"/>
      <c r="C4" s="1339"/>
      <c r="D4" s="1339"/>
      <c r="E4" s="1339"/>
      <c r="F4" s="1339"/>
      <c r="G4" s="1339"/>
      <c r="H4" s="1156"/>
      <c r="I4" s="1156"/>
      <c r="J4" s="411"/>
      <c r="K4" s="1154"/>
      <c r="L4" s="1154"/>
      <c r="M4" s="1154"/>
      <c r="N4" s="1154"/>
      <c r="O4" s="1154"/>
      <c r="P4" s="1154"/>
      <c r="Q4" s="1154"/>
      <c r="R4" s="1154"/>
      <c r="S4" s="1154"/>
      <c r="T4" s="1154"/>
    </row>
    <row r="5" spans="1:20" ht="15.6">
      <c r="A5" s="1336" t="s">
        <v>247</v>
      </c>
      <c r="B5" s="1336"/>
      <c r="C5" s="1336"/>
      <c r="D5" s="1336"/>
      <c r="E5" s="1336"/>
      <c r="F5" s="1336"/>
      <c r="G5" s="1336"/>
      <c r="H5" s="1156"/>
      <c r="I5" s="1156"/>
      <c r="J5" s="411"/>
      <c r="K5" s="1154"/>
      <c r="L5" s="1154"/>
      <c r="M5" s="1154"/>
      <c r="N5" s="1154"/>
      <c r="O5" s="1154"/>
      <c r="P5" s="1154"/>
      <c r="Q5" s="1154"/>
      <c r="R5" s="1154"/>
      <c r="S5" s="1154"/>
      <c r="T5" s="1154"/>
    </row>
    <row r="6" spans="1:20" ht="13.5" customHeight="1">
      <c r="A6" s="1336"/>
      <c r="B6" s="1336"/>
      <c r="C6" s="1336"/>
      <c r="D6" s="1336"/>
      <c r="E6" s="1336"/>
      <c r="F6" s="1336"/>
      <c r="G6" s="1336"/>
      <c r="H6" s="1156"/>
      <c r="I6" s="1156"/>
      <c r="J6" s="411"/>
      <c r="K6" s="1154"/>
      <c r="L6" s="1154"/>
      <c r="M6" s="1154"/>
      <c r="N6" s="1154"/>
      <c r="O6" s="1154"/>
      <c r="P6" s="1154"/>
      <c r="Q6" s="1154"/>
      <c r="R6" s="1154"/>
      <c r="S6" s="1154"/>
      <c r="T6" s="1154"/>
    </row>
    <row r="7" spans="1:20" ht="13.5" customHeight="1">
      <c r="A7" s="1344" t="s">
        <v>98</v>
      </c>
      <c r="B7" s="1344"/>
      <c r="C7" s="1344"/>
      <c r="D7" s="1344"/>
      <c r="E7" s="1344"/>
      <c r="F7" s="1344"/>
      <c r="G7" s="1344"/>
      <c r="H7" s="1156"/>
      <c r="I7" s="1156"/>
      <c r="J7" s="411"/>
      <c r="K7" s="1154"/>
      <c r="L7" s="1154"/>
      <c r="M7" s="1154"/>
      <c r="N7" s="1154"/>
      <c r="O7" s="1154"/>
      <c r="P7" s="1154"/>
      <c r="Q7" s="1154"/>
      <c r="R7" s="1154"/>
      <c r="S7" s="1154"/>
      <c r="T7" s="1154"/>
    </row>
    <row r="8" spans="1:20" ht="13.5" customHeight="1">
      <c r="A8" s="1336"/>
      <c r="B8" s="1336"/>
      <c r="C8" s="1336"/>
      <c r="D8" s="1336"/>
      <c r="E8" s="1336"/>
      <c r="F8" s="1336"/>
      <c r="G8" s="1336"/>
      <c r="H8" s="1156"/>
      <c r="I8" s="1156"/>
      <c r="J8" s="411"/>
      <c r="K8" s="1154"/>
      <c r="L8" s="1154"/>
      <c r="M8" s="1154"/>
      <c r="N8" s="1154"/>
      <c r="O8" s="1154"/>
      <c r="P8" s="1154"/>
      <c r="Q8" s="1154"/>
      <c r="R8" s="1154"/>
      <c r="S8" s="1154"/>
      <c r="T8" s="1154"/>
    </row>
    <row r="9" spans="1:20" ht="13.5" customHeight="1">
      <c r="A9" s="1345" t="s">
        <v>249</v>
      </c>
      <c r="B9" s="1345"/>
      <c r="C9" s="1345"/>
      <c r="D9" s="1345"/>
      <c r="E9" s="1345"/>
      <c r="F9" s="1345"/>
      <c r="G9" s="1345"/>
      <c r="H9" s="1156"/>
      <c r="I9" s="1156"/>
      <c r="J9" s="411"/>
      <c r="K9" s="1154"/>
      <c r="L9" s="1154"/>
      <c r="M9" s="1154"/>
      <c r="N9" s="1154"/>
      <c r="O9" s="1154"/>
      <c r="P9" s="1154"/>
      <c r="Q9" s="1154"/>
      <c r="R9" s="1154"/>
      <c r="S9" s="1154"/>
      <c r="T9" s="1154"/>
    </row>
    <row r="10" spans="1:20" ht="13.8" thickBot="1">
      <c r="A10" s="412"/>
      <c r="B10" s="1346" t="s">
        <v>61</v>
      </c>
      <c r="C10" s="1347"/>
      <c r="D10" s="1348"/>
      <c r="E10" s="1349" t="s">
        <v>62</v>
      </c>
      <c r="F10" s="1350"/>
      <c r="G10" s="1350"/>
      <c r="H10" s="1156"/>
      <c r="I10" s="1156"/>
      <c r="J10" s="413"/>
      <c r="K10" s="1154"/>
      <c r="L10" s="1154"/>
      <c r="M10" s="1154"/>
      <c r="N10" s="1154"/>
      <c r="O10" s="1154"/>
      <c r="P10" s="1154"/>
      <c r="Q10" s="1154"/>
      <c r="R10" s="1154"/>
      <c r="S10" s="1154"/>
      <c r="T10" s="1154"/>
    </row>
    <row r="11" spans="1:20" ht="28.5" customHeight="1" thickBot="1">
      <c r="A11" s="414"/>
      <c r="B11" s="415" t="s">
        <v>250</v>
      </c>
      <c r="C11" s="416" t="s">
        <v>251</v>
      </c>
      <c r="D11" s="417" t="s">
        <v>252</v>
      </c>
      <c r="E11" s="332" t="s">
        <v>253</v>
      </c>
      <c r="F11" s="418" t="s">
        <v>251</v>
      </c>
      <c r="G11" s="418" t="s">
        <v>67</v>
      </c>
      <c r="H11" s="1156"/>
      <c r="I11" s="1156"/>
      <c r="J11" s="419"/>
      <c r="K11" s="1154"/>
      <c r="L11" s="1154"/>
      <c r="M11" s="1154"/>
      <c r="N11" s="1154"/>
      <c r="O11" s="1154"/>
      <c r="P11" s="1154"/>
      <c r="Q11" s="1154"/>
      <c r="R11" s="1154"/>
      <c r="S11" s="1154"/>
      <c r="T11" s="1154"/>
    </row>
    <row r="12" spans="1:20" ht="13.35" customHeight="1">
      <c r="A12" s="421" t="s">
        <v>254</v>
      </c>
      <c r="B12" s="1340" t="s">
        <v>471</v>
      </c>
      <c r="C12" s="1341"/>
      <c r="D12" s="1152" t="s">
        <v>107</v>
      </c>
      <c r="E12" s="1155">
        <f>'MEEIA Targets'!E5+'Extension Budget - Savings'!C35</f>
        <v>11284066.290000003</v>
      </c>
      <c r="F12" s="1089">
        <v>0</v>
      </c>
      <c r="G12" s="1087" t="s">
        <v>107</v>
      </c>
      <c r="H12" s="1156"/>
      <c r="I12" s="1156"/>
      <c r="J12" s="423"/>
      <c r="K12" s="1154"/>
      <c r="L12" s="1154"/>
      <c r="M12" s="1154"/>
      <c r="N12" s="1154"/>
      <c r="O12" s="1154"/>
      <c r="P12" s="1154"/>
      <c r="Q12" s="1154"/>
      <c r="R12" s="1154"/>
      <c r="S12" s="1154"/>
      <c r="T12" s="1154"/>
    </row>
    <row r="13" spans="1:20" ht="13.35" customHeight="1">
      <c r="A13" s="424" t="s">
        <v>255</v>
      </c>
      <c r="B13" s="1342"/>
      <c r="C13" s="1343"/>
      <c r="D13" s="1152" t="s">
        <v>107</v>
      </c>
      <c r="E13" s="425">
        <f>'MEEIA Targets'!K5+'Extension Budget - Savings'!D35</f>
        <v>2526.7424999999998</v>
      </c>
      <c r="F13" s="1090">
        <v>0</v>
      </c>
      <c r="G13" s="1088" t="s">
        <v>107</v>
      </c>
      <c r="H13" s="1156"/>
      <c r="I13" s="1156"/>
      <c r="J13" s="419"/>
      <c r="K13" s="1154"/>
      <c r="L13" s="1154"/>
      <c r="M13" s="1154"/>
      <c r="N13" s="1154"/>
      <c r="O13" s="1154"/>
      <c r="P13" s="1154"/>
      <c r="Q13" s="1154"/>
      <c r="R13" s="1154"/>
      <c r="S13" s="1154"/>
      <c r="T13" s="1154"/>
    </row>
    <row r="14" spans="1:20" ht="13.35" customHeight="1">
      <c r="A14" s="426"/>
      <c r="B14" s="425"/>
      <c r="C14" s="425"/>
      <c r="D14" s="422"/>
      <c r="E14" s="425"/>
      <c r="F14" s="425"/>
      <c r="G14" s="422"/>
      <c r="H14" s="1156"/>
      <c r="I14" s="1156"/>
      <c r="J14" s="419"/>
      <c r="K14" s="1154"/>
      <c r="L14" s="1154"/>
      <c r="M14" s="1154"/>
      <c r="N14" s="1154"/>
      <c r="O14" s="1154"/>
      <c r="P14" s="1154"/>
      <c r="Q14" s="1154"/>
      <c r="R14" s="1154"/>
      <c r="S14" s="1154"/>
      <c r="T14" s="1154"/>
    </row>
    <row r="15" spans="1:20" ht="13.5" customHeight="1">
      <c r="A15" s="427" t="s">
        <v>256</v>
      </c>
      <c r="B15" s="1155"/>
      <c r="C15" s="1155"/>
      <c r="D15" s="422"/>
      <c r="E15" s="1156"/>
      <c r="F15" s="1156"/>
      <c r="G15" s="1156"/>
      <c r="H15" s="1156"/>
      <c r="I15" s="1156"/>
      <c r="J15" s="413"/>
      <c r="K15" s="1154"/>
      <c r="L15" s="1154"/>
      <c r="M15" s="1154"/>
      <c r="N15" s="1154"/>
      <c r="O15" s="1154"/>
      <c r="P15" s="1154"/>
      <c r="Q15" s="1154"/>
      <c r="R15" s="1154"/>
      <c r="S15" s="1154"/>
      <c r="T15" s="1154"/>
    </row>
    <row r="16" spans="1:20" ht="13.5" customHeight="1">
      <c r="A16" s="426"/>
      <c r="B16" s="1155"/>
      <c r="C16" s="1155"/>
      <c r="D16" s="422"/>
      <c r="E16" s="1156"/>
      <c r="F16" s="1156"/>
      <c r="G16" s="1156"/>
      <c r="H16" s="1156"/>
      <c r="I16" s="1156"/>
      <c r="J16" s="413"/>
      <c r="K16" s="1154"/>
      <c r="L16" s="1154"/>
      <c r="M16" s="1154"/>
      <c r="N16" s="1154"/>
      <c r="O16" s="1154"/>
      <c r="P16" s="1154"/>
      <c r="Q16" s="1154"/>
      <c r="R16" s="1154"/>
      <c r="S16" s="1154"/>
      <c r="T16" s="1154"/>
    </row>
  </sheetData>
  <mergeCells count="12">
    <mergeCell ref="B12:C13"/>
    <mergeCell ref="A6:G6"/>
    <mergeCell ref="A7:G7"/>
    <mergeCell ref="A8:G8"/>
    <mergeCell ref="A9:G9"/>
    <mergeCell ref="B10:D10"/>
    <mergeCell ref="E10:G10"/>
    <mergeCell ref="A5:G5"/>
    <mergeCell ref="A2:J2"/>
    <mergeCell ref="A3:J3"/>
    <mergeCell ref="A4:G4"/>
    <mergeCell ref="A1:T1"/>
  </mergeCells>
  <pageMargins left="0.7" right="0.7" top="0.75" bottom="0.75" header="0.3" footer="0.3"/>
  <pageSetup scale="29" orientation="landscape" verticalDpi="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55183-892D-4C81-A12C-6698502AB798}">
  <sheetPr>
    <pageSetUpPr fitToPage="1"/>
  </sheetPr>
  <dimension ref="A1:T16"/>
  <sheetViews>
    <sheetView zoomScaleNormal="100" zoomScaleSheetLayoutView="100" workbookViewId="0">
      <selection sqref="A1:T1"/>
    </sheetView>
  </sheetViews>
  <sheetFormatPr defaultColWidth="9.33203125" defaultRowHeight="13.2"/>
  <cols>
    <col min="1" max="1" width="35.6640625" style="1094" customWidth="1"/>
    <col min="2" max="2" width="17.6640625" style="431" customWidth="1"/>
    <col min="3" max="3" width="21.33203125" style="430" customWidth="1"/>
    <col min="4" max="4" width="17.33203125" style="430" customWidth="1"/>
    <col min="5" max="5" width="17.6640625" style="430" customWidth="1"/>
    <col min="6" max="6" width="19.5546875" style="430" customWidth="1"/>
    <col min="7" max="7" width="49.6640625" style="430" customWidth="1"/>
    <col min="8" max="9" width="15.33203125" style="430" customWidth="1"/>
    <col min="10" max="10" width="0.5546875" style="429" customWidth="1"/>
    <col min="11" max="16384" width="9.33203125" style="1094"/>
  </cols>
  <sheetData>
    <row r="1" spans="1:20" ht="13.2"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row>
    <row r="2" spans="1:20" ht="35.25" customHeight="1">
      <c r="A2" s="1337"/>
      <c r="B2" s="1337"/>
      <c r="C2" s="1337"/>
      <c r="D2" s="1337"/>
      <c r="E2" s="1337"/>
      <c r="F2" s="1337"/>
      <c r="G2" s="1337"/>
      <c r="H2" s="1337"/>
      <c r="I2" s="1337"/>
      <c r="J2" s="1337"/>
      <c r="K2" s="1154"/>
      <c r="L2" s="1154"/>
      <c r="M2" s="1154"/>
      <c r="N2" s="1154"/>
      <c r="O2" s="1154"/>
      <c r="P2" s="1154"/>
      <c r="Q2" s="1154"/>
      <c r="R2" s="1154"/>
      <c r="S2" s="1154"/>
      <c r="T2" s="1154"/>
    </row>
    <row r="3" spans="1:20">
      <c r="A3" s="1338"/>
      <c r="B3" s="1338"/>
      <c r="C3" s="1338"/>
      <c r="D3" s="1338"/>
      <c r="E3" s="1338"/>
      <c r="F3" s="1338"/>
      <c r="G3" s="1338"/>
      <c r="H3" s="1338"/>
      <c r="I3" s="1338"/>
      <c r="J3" s="1338"/>
      <c r="K3" s="1154"/>
      <c r="L3" s="1154"/>
      <c r="M3" s="1154"/>
      <c r="N3" s="1154"/>
      <c r="O3" s="1154"/>
      <c r="P3" s="1154"/>
      <c r="Q3" s="1154"/>
      <c r="R3" s="1154"/>
      <c r="S3" s="1154"/>
      <c r="T3" s="1154"/>
    </row>
    <row r="4" spans="1:20" ht="30" customHeight="1">
      <c r="A4" s="1339" t="s">
        <v>472</v>
      </c>
      <c r="B4" s="1339"/>
      <c r="C4" s="1339"/>
      <c r="D4" s="1339"/>
      <c r="E4" s="1339"/>
      <c r="F4" s="1339"/>
      <c r="G4" s="1339"/>
      <c r="H4" s="1156"/>
      <c r="I4" s="1156"/>
      <c r="J4" s="411"/>
      <c r="K4" s="1154"/>
      <c r="L4" s="1154"/>
      <c r="M4" s="1154"/>
      <c r="N4" s="1154"/>
      <c r="O4" s="1154"/>
      <c r="P4" s="1154"/>
      <c r="Q4" s="1154"/>
      <c r="R4" s="1154"/>
      <c r="S4" s="1154"/>
      <c r="T4" s="1154"/>
    </row>
    <row r="5" spans="1:20" ht="15.6">
      <c r="A5" s="1336" t="s">
        <v>247</v>
      </c>
      <c r="B5" s="1336"/>
      <c r="C5" s="1336"/>
      <c r="D5" s="1336"/>
      <c r="E5" s="1336"/>
      <c r="F5" s="1336"/>
      <c r="G5" s="1336"/>
      <c r="H5" s="1156"/>
      <c r="I5" s="1156"/>
      <c r="J5" s="411"/>
      <c r="K5" s="1154"/>
      <c r="L5" s="1154"/>
      <c r="M5" s="1154"/>
      <c r="N5" s="1154"/>
      <c r="O5" s="1154"/>
      <c r="P5" s="1154"/>
      <c r="Q5" s="1154"/>
      <c r="R5" s="1154"/>
      <c r="S5" s="1154"/>
      <c r="T5" s="1154"/>
    </row>
    <row r="6" spans="1:20" ht="13.5" customHeight="1">
      <c r="A6" s="1336"/>
      <c r="B6" s="1336"/>
      <c r="C6" s="1336"/>
      <c r="D6" s="1336"/>
      <c r="E6" s="1336"/>
      <c r="F6" s="1336"/>
      <c r="G6" s="1336"/>
      <c r="H6" s="1156"/>
      <c r="I6" s="1156"/>
      <c r="J6" s="411"/>
      <c r="K6" s="1154"/>
      <c r="L6" s="1154"/>
      <c r="M6" s="1154"/>
      <c r="N6" s="1154"/>
      <c r="O6" s="1154"/>
      <c r="P6" s="1154"/>
      <c r="Q6" s="1154"/>
      <c r="R6" s="1154"/>
      <c r="S6" s="1154"/>
      <c r="T6" s="1154"/>
    </row>
    <row r="7" spans="1:20" ht="13.5" customHeight="1">
      <c r="A7" s="1344" t="s">
        <v>98</v>
      </c>
      <c r="B7" s="1344"/>
      <c r="C7" s="1344"/>
      <c r="D7" s="1344"/>
      <c r="E7" s="1344"/>
      <c r="F7" s="1344"/>
      <c r="G7" s="1344"/>
      <c r="H7" s="1156"/>
      <c r="I7" s="1156"/>
      <c r="J7" s="411"/>
      <c r="K7" s="1154"/>
      <c r="L7" s="1154"/>
      <c r="M7" s="1154"/>
      <c r="N7" s="1154"/>
      <c r="O7" s="1154"/>
      <c r="P7" s="1154"/>
      <c r="Q7" s="1154"/>
      <c r="R7" s="1154"/>
      <c r="S7" s="1154"/>
      <c r="T7" s="1154"/>
    </row>
    <row r="8" spans="1:20" ht="13.5" customHeight="1">
      <c r="A8" s="1336"/>
      <c r="B8" s="1336"/>
      <c r="C8" s="1336"/>
      <c r="D8" s="1336"/>
      <c r="E8" s="1336"/>
      <c r="F8" s="1336"/>
      <c r="G8" s="1336"/>
      <c r="H8" s="1156"/>
      <c r="I8" s="1156"/>
      <c r="J8" s="411"/>
      <c r="K8" s="1154"/>
      <c r="L8" s="1154"/>
      <c r="M8" s="1154"/>
      <c r="N8" s="1154"/>
      <c r="O8" s="1154"/>
      <c r="P8" s="1154"/>
      <c r="Q8" s="1154"/>
      <c r="R8" s="1154"/>
      <c r="S8" s="1154"/>
      <c r="T8" s="1154"/>
    </row>
    <row r="9" spans="1:20" ht="13.5" customHeight="1">
      <c r="A9" s="1345" t="s">
        <v>249</v>
      </c>
      <c r="B9" s="1345"/>
      <c r="C9" s="1345"/>
      <c r="D9" s="1345"/>
      <c r="E9" s="1345"/>
      <c r="F9" s="1345"/>
      <c r="G9" s="1345"/>
      <c r="H9" s="1156"/>
      <c r="I9" s="1156"/>
      <c r="J9" s="411"/>
      <c r="K9" s="1154"/>
      <c r="L9" s="1154"/>
      <c r="M9" s="1154"/>
      <c r="N9" s="1154"/>
      <c r="O9" s="1154"/>
      <c r="P9" s="1154"/>
      <c r="Q9" s="1154"/>
      <c r="R9" s="1154"/>
      <c r="S9" s="1154"/>
      <c r="T9" s="1154"/>
    </row>
    <row r="10" spans="1:20" ht="13.8" thickBot="1">
      <c r="A10" s="412"/>
      <c r="B10" s="1346" t="s">
        <v>61</v>
      </c>
      <c r="C10" s="1347"/>
      <c r="D10" s="1348"/>
      <c r="E10" s="1349" t="s">
        <v>62</v>
      </c>
      <c r="F10" s="1350"/>
      <c r="G10" s="1350"/>
      <c r="H10" s="1156"/>
      <c r="I10" s="1156"/>
      <c r="J10" s="413"/>
      <c r="K10" s="1154"/>
      <c r="L10" s="1154"/>
      <c r="M10" s="1154"/>
      <c r="N10" s="1154"/>
      <c r="O10" s="1154"/>
      <c r="P10" s="1154"/>
      <c r="Q10" s="1154"/>
      <c r="R10" s="1154"/>
      <c r="S10" s="1154"/>
      <c r="T10" s="1154"/>
    </row>
    <row r="11" spans="1:20" ht="28.5" customHeight="1" thickBot="1">
      <c r="A11" s="414"/>
      <c r="B11" s="415" t="s">
        <v>250</v>
      </c>
      <c r="C11" s="416" t="s">
        <v>251</v>
      </c>
      <c r="D11" s="417" t="s">
        <v>252</v>
      </c>
      <c r="E11" s="332" t="s">
        <v>253</v>
      </c>
      <c r="F11" s="418" t="s">
        <v>251</v>
      </c>
      <c r="G11" s="418" t="s">
        <v>67</v>
      </c>
      <c r="H11" s="1156"/>
      <c r="I11" s="1156"/>
      <c r="J11" s="419"/>
      <c r="K11" s="1154"/>
      <c r="L11" s="1154"/>
      <c r="M11" s="1154"/>
      <c r="N11" s="1154"/>
      <c r="O11" s="1154"/>
      <c r="P11" s="1154"/>
      <c r="Q11" s="1154"/>
      <c r="R11" s="1154"/>
      <c r="S11" s="1154"/>
      <c r="T11" s="1154"/>
    </row>
    <row r="12" spans="1:20" ht="13.35" customHeight="1">
      <c r="A12" s="421" t="s">
        <v>254</v>
      </c>
      <c r="B12" s="1340" t="s">
        <v>471</v>
      </c>
      <c r="C12" s="1341"/>
      <c r="D12" s="1152" t="s">
        <v>107</v>
      </c>
      <c r="E12" s="1155">
        <v>4387041.9750000071</v>
      </c>
      <c r="F12" s="1089">
        <v>0</v>
      </c>
      <c r="G12" s="1087" t="s">
        <v>107</v>
      </c>
      <c r="H12" s="1156"/>
      <c r="I12" s="1156"/>
      <c r="J12" s="423"/>
      <c r="K12" s="1154"/>
      <c r="L12" s="1154"/>
      <c r="M12" s="1154"/>
      <c r="N12" s="1154"/>
      <c r="O12" s="1154"/>
      <c r="P12" s="1154"/>
      <c r="Q12" s="1154"/>
      <c r="R12" s="1154"/>
      <c r="S12" s="1154"/>
      <c r="T12" s="1154"/>
    </row>
    <row r="13" spans="1:20" ht="13.35" customHeight="1">
      <c r="A13" s="424" t="s">
        <v>255</v>
      </c>
      <c r="B13" s="1342"/>
      <c r="C13" s="1343"/>
      <c r="D13" s="1152" t="s">
        <v>107</v>
      </c>
      <c r="E13" s="425">
        <v>702.42124999999987</v>
      </c>
      <c r="F13" s="1090">
        <v>0</v>
      </c>
      <c r="G13" s="1088" t="s">
        <v>107</v>
      </c>
      <c r="H13" s="1156"/>
      <c r="I13" s="1156"/>
      <c r="J13" s="419"/>
      <c r="K13" s="1154"/>
      <c r="L13" s="1154"/>
      <c r="M13" s="1154"/>
      <c r="N13" s="1154"/>
      <c r="O13" s="1154"/>
      <c r="P13" s="1154"/>
      <c r="Q13" s="1154"/>
      <c r="R13" s="1154"/>
      <c r="S13" s="1154"/>
      <c r="T13" s="1154"/>
    </row>
    <row r="14" spans="1:20" ht="13.35" customHeight="1">
      <c r="A14" s="426"/>
      <c r="B14" s="425"/>
      <c r="C14" s="425"/>
      <c r="D14" s="422"/>
      <c r="E14" s="425"/>
      <c r="F14" s="425"/>
      <c r="G14" s="422"/>
      <c r="H14" s="1156"/>
      <c r="I14" s="1156"/>
      <c r="J14" s="419"/>
      <c r="K14" s="1154"/>
      <c r="L14" s="1154"/>
      <c r="M14" s="1154"/>
      <c r="N14" s="1154"/>
      <c r="O14" s="1154"/>
      <c r="P14" s="1154"/>
      <c r="Q14" s="1154"/>
      <c r="R14" s="1154"/>
      <c r="S14" s="1154"/>
      <c r="T14" s="1154"/>
    </row>
    <row r="15" spans="1:20" ht="13.5" customHeight="1">
      <c r="A15" s="427" t="s">
        <v>256</v>
      </c>
      <c r="B15" s="1155"/>
      <c r="C15" s="1155"/>
      <c r="D15" s="422"/>
      <c r="E15" s="1156"/>
      <c r="F15" s="1156"/>
      <c r="G15" s="1156"/>
      <c r="H15" s="1156"/>
      <c r="I15" s="1156"/>
      <c r="J15" s="413"/>
      <c r="K15" s="1154"/>
      <c r="L15" s="1154"/>
      <c r="M15" s="1154"/>
      <c r="N15" s="1154"/>
      <c r="O15" s="1154"/>
      <c r="P15" s="1154"/>
      <c r="Q15" s="1154"/>
      <c r="R15" s="1154"/>
      <c r="S15" s="1154"/>
      <c r="T15" s="1154"/>
    </row>
    <row r="16" spans="1:20" ht="13.5" customHeight="1">
      <c r="A16" s="426"/>
      <c r="B16" s="1155"/>
      <c r="C16" s="1155"/>
      <c r="D16" s="422"/>
      <c r="E16" s="1156"/>
      <c r="F16" s="1156"/>
      <c r="G16" s="1156"/>
      <c r="H16" s="1156"/>
      <c r="I16" s="1156"/>
      <c r="J16" s="413"/>
      <c r="K16" s="1154"/>
      <c r="L16" s="1154"/>
      <c r="M16" s="1154"/>
      <c r="N16" s="1154"/>
      <c r="O16" s="1154"/>
      <c r="P16" s="1154"/>
      <c r="Q16" s="1154"/>
      <c r="R16" s="1154"/>
      <c r="S16" s="1154"/>
      <c r="T16" s="1154"/>
    </row>
  </sheetData>
  <mergeCells count="12">
    <mergeCell ref="B12:C13"/>
    <mergeCell ref="A1:T1"/>
    <mergeCell ref="A2:J2"/>
    <mergeCell ref="A3:J3"/>
    <mergeCell ref="A4:G4"/>
    <mergeCell ref="A5:G5"/>
    <mergeCell ref="A6:G6"/>
    <mergeCell ref="A7:G7"/>
    <mergeCell ref="A8:G8"/>
    <mergeCell ref="A9:G9"/>
    <mergeCell ref="B10:D10"/>
    <mergeCell ref="E10:G10"/>
  </mergeCells>
  <pageMargins left="0.7" right="0.7" top="0.75" bottom="0.75" header="0.3" footer="0.3"/>
  <pageSetup scale="29" orientation="landscape" verticalDpi="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186"/>
  <sheetViews>
    <sheetView zoomScaleNormal="100" workbookViewId="0">
      <selection sqref="A1:U1"/>
    </sheetView>
  </sheetViews>
  <sheetFormatPr defaultColWidth="8.6640625" defaultRowHeight="13.2"/>
  <cols>
    <col min="1" max="1" width="35.5546875" style="734" customWidth="1"/>
    <col min="2" max="2" width="17.6640625" style="2" customWidth="1"/>
    <col min="3" max="3" width="19.44140625" style="30" customWidth="1"/>
    <col min="4" max="4" width="17.33203125" style="30" customWidth="1"/>
    <col min="5" max="5" width="21.44140625" style="30" customWidth="1"/>
    <col min="6" max="6" width="17.6640625" style="30" customWidth="1"/>
    <col min="7" max="7" width="17.44140625" style="30" customWidth="1"/>
    <col min="8" max="8" width="19" style="30" customWidth="1"/>
    <col min="9" max="9" width="23.44140625" style="30" customWidth="1"/>
    <col min="10" max="11" width="15.33203125" style="30" customWidth="1"/>
    <col min="12" max="12" width="0.5546875" style="86" customWidth="1"/>
    <col min="13" max="13" width="11.6640625" style="30" customWidth="1"/>
    <col min="14" max="14" width="12.6640625" style="30" customWidth="1"/>
    <col min="15" max="18" width="12.6640625" style="734" customWidth="1"/>
    <col min="19" max="19" width="5.6640625" style="734" customWidth="1"/>
    <col min="20" max="20" width="12.44140625" style="734" customWidth="1"/>
    <col min="21" max="21" width="8.6640625" style="734"/>
    <col min="22" max="22" width="8.6640625" style="30"/>
    <col min="23" max="23" width="12.44140625" style="734" customWidth="1"/>
    <col min="24" max="24" width="11" style="734" customWidth="1"/>
    <col min="25" max="25" width="9.6640625" style="734" customWidth="1"/>
    <col min="26" max="27" width="10.44140625" style="734" bestFit="1" customWidth="1"/>
    <col min="28" max="29" width="9.44140625" style="734" bestFit="1" customWidth="1"/>
    <col min="30" max="30" width="9.44140625" style="734" customWidth="1"/>
    <col min="31" max="33" width="8.6640625" style="734"/>
    <col min="34" max="34" width="19.5546875" style="734" customWidth="1"/>
    <col min="35" max="36" width="8.6640625" style="734"/>
    <col min="37" max="37" width="16" style="734" customWidth="1"/>
    <col min="38" max="38" width="9.5546875" style="734" customWidth="1"/>
    <col min="39" max="40" width="8.6640625" style="734"/>
    <col min="41" max="43" width="10.44140625" style="734" bestFit="1" customWidth="1"/>
    <col min="44" max="16384" width="8.6640625" style="734"/>
  </cols>
  <sheetData>
    <row r="1" spans="1:38" ht="13.35"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256"/>
      <c r="W1" s="1101"/>
      <c r="X1" s="1101"/>
      <c r="Y1" s="1101"/>
      <c r="Z1" s="1101"/>
      <c r="AA1" s="1101"/>
      <c r="AB1" s="1101"/>
      <c r="AC1" s="1101"/>
      <c r="AD1" s="1101"/>
      <c r="AE1" s="1101"/>
      <c r="AF1" s="1101"/>
      <c r="AG1" s="1101"/>
      <c r="AH1" s="1101"/>
      <c r="AI1" s="1101"/>
      <c r="AJ1" s="1101"/>
      <c r="AK1" s="1101"/>
      <c r="AL1" s="1101"/>
    </row>
    <row r="2" spans="1:38" ht="35.25" customHeight="1">
      <c r="A2" s="1257"/>
      <c r="B2" s="1257"/>
      <c r="C2" s="1257"/>
      <c r="D2" s="1257"/>
      <c r="E2" s="1257"/>
      <c r="F2" s="1257"/>
      <c r="G2" s="1257"/>
      <c r="H2" s="1257"/>
      <c r="I2" s="1257"/>
      <c r="J2" s="1257"/>
      <c r="K2" s="1257"/>
      <c r="L2" s="1257"/>
      <c r="M2" s="1257"/>
      <c r="N2" s="1257"/>
      <c r="O2" s="1257"/>
      <c r="P2" s="1257"/>
      <c r="Q2" s="1257"/>
      <c r="R2" s="1257"/>
      <c r="S2" s="1257"/>
      <c r="T2" s="1257"/>
      <c r="U2" s="1101"/>
      <c r="W2" s="1101"/>
      <c r="X2" s="1101"/>
      <c r="Y2" s="1101"/>
      <c r="Z2" s="1101"/>
      <c r="AA2" s="1101"/>
      <c r="AB2" s="1101"/>
      <c r="AC2" s="1101"/>
      <c r="AD2" s="1101"/>
      <c r="AE2" s="1101"/>
      <c r="AF2" s="1101"/>
      <c r="AG2" s="1101"/>
      <c r="AH2" s="1101"/>
      <c r="AI2" s="1101"/>
      <c r="AJ2" s="1101"/>
      <c r="AK2" s="1101"/>
      <c r="AL2" s="1101"/>
    </row>
    <row r="3" spans="1:38">
      <c r="A3" s="1258"/>
      <c r="B3" s="1258"/>
      <c r="C3" s="1258"/>
      <c r="D3" s="1258"/>
      <c r="E3" s="1258"/>
      <c r="F3" s="1258"/>
      <c r="G3" s="1258"/>
      <c r="H3" s="1258"/>
      <c r="I3" s="1258"/>
      <c r="J3" s="1258"/>
      <c r="K3" s="1258"/>
      <c r="L3" s="1258"/>
      <c r="M3" s="1258"/>
      <c r="N3" s="1258"/>
      <c r="O3" s="1258"/>
      <c r="P3" s="1258"/>
      <c r="Q3" s="1258"/>
      <c r="R3" s="1258"/>
      <c r="S3" s="1258"/>
      <c r="T3" s="1258"/>
      <c r="U3" s="1101"/>
      <c r="W3" s="1101"/>
      <c r="X3" s="1101"/>
      <c r="Y3" s="1101"/>
      <c r="Z3" s="1101"/>
      <c r="AA3" s="1101"/>
      <c r="AB3" s="1101"/>
      <c r="AC3" s="1101"/>
      <c r="AD3" s="1101"/>
      <c r="AE3" s="1101"/>
      <c r="AF3" s="1101"/>
      <c r="AG3" s="1101"/>
      <c r="AH3" s="1101"/>
      <c r="AI3" s="1101"/>
      <c r="AJ3" s="1101"/>
      <c r="AK3" s="1101"/>
      <c r="AL3" s="1101"/>
    </row>
    <row r="4" spans="1:38" ht="30" customHeight="1">
      <c r="A4" s="1260" t="s">
        <v>473</v>
      </c>
      <c r="B4" s="1260"/>
      <c r="C4" s="1260"/>
      <c r="D4" s="1260"/>
      <c r="E4" s="1260"/>
      <c r="F4" s="1260"/>
      <c r="G4" s="1260"/>
      <c r="H4" s="1099"/>
      <c r="I4" s="1099"/>
      <c r="J4" s="1099"/>
      <c r="K4" s="1099"/>
      <c r="L4" s="84"/>
      <c r="M4" s="1099"/>
      <c r="N4" s="1260" t="s">
        <v>474</v>
      </c>
      <c r="O4" s="1260"/>
      <c r="P4" s="1260"/>
      <c r="Q4" s="1260"/>
      <c r="R4" s="1260"/>
      <c r="S4" s="1260"/>
      <c r="T4" s="1260"/>
      <c r="U4" s="1101"/>
      <c r="W4" s="1101"/>
      <c r="X4" s="1101"/>
      <c r="Y4" s="1101"/>
      <c r="Z4" s="1101"/>
      <c r="AA4" s="1101"/>
      <c r="AB4" s="1101"/>
      <c r="AC4" s="1101"/>
      <c r="AD4" s="1101"/>
      <c r="AE4" s="1101"/>
      <c r="AF4" s="1101"/>
      <c r="AG4" s="1101"/>
      <c r="AH4" s="1101"/>
      <c r="AI4" s="1101"/>
      <c r="AJ4" s="1101"/>
      <c r="AK4" s="1101"/>
      <c r="AL4" s="1101"/>
    </row>
    <row r="5" spans="1:38" ht="15.6">
      <c r="A5" s="1263" t="s">
        <v>247</v>
      </c>
      <c r="B5" s="1263"/>
      <c r="C5" s="1263"/>
      <c r="D5" s="1263"/>
      <c r="E5" s="1263"/>
      <c r="F5" s="1263"/>
      <c r="G5" s="1263"/>
      <c r="H5" s="1099"/>
      <c r="I5" s="1099"/>
      <c r="J5" s="1099"/>
      <c r="K5" s="1099"/>
      <c r="L5" s="84"/>
      <c r="M5" s="1099"/>
      <c r="N5" s="1255"/>
      <c r="O5" s="1255"/>
      <c r="P5" s="1255"/>
      <c r="Q5" s="1255"/>
      <c r="R5" s="1255"/>
      <c r="S5" s="1255"/>
      <c r="T5" s="1255"/>
      <c r="U5" s="1101"/>
      <c r="W5" s="1101"/>
      <c r="X5" s="1101"/>
      <c r="Y5" s="1101"/>
      <c r="Z5" s="1101"/>
      <c r="AA5" s="1101"/>
      <c r="AB5" s="1101"/>
      <c r="AC5" s="1101"/>
      <c r="AD5" s="1101"/>
      <c r="AE5" s="1101"/>
      <c r="AF5" s="1101"/>
      <c r="AG5" s="1101"/>
      <c r="AH5" s="1101"/>
      <c r="AI5" s="1101"/>
      <c r="AJ5" s="1101"/>
      <c r="AK5" s="1101"/>
      <c r="AL5" s="1101"/>
    </row>
    <row r="6" spans="1:38" ht="12.75" customHeight="1">
      <c r="A6" s="1263"/>
      <c r="B6" s="1263"/>
      <c r="C6" s="1263"/>
      <c r="D6" s="1263"/>
      <c r="E6" s="1263"/>
      <c r="F6" s="1263"/>
      <c r="G6" s="1263"/>
      <c r="H6" s="1099"/>
      <c r="I6" s="1099"/>
      <c r="J6" s="1099"/>
      <c r="K6" s="1099"/>
      <c r="L6" s="84"/>
      <c r="M6" s="1099"/>
      <c r="N6" s="1255" t="s">
        <v>257</v>
      </c>
      <c r="O6" s="1255"/>
      <c r="P6" s="1255"/>
      <c r="Q6" s="1255"/>
      <c r="R6" s="1255"/>
      <c r="S6" s="1255"/>
      <c r="T6" s="1255"/>
      <c r="U6" s="1255"/>
      <c r="W6" s="1255" t="s">
        <v>475</v>
      </c>
      <c r="X6" s="1255"/>
      <c r="Y6" s="1255"/>
      <c r="Z6" s="1255"/>
      <c r="AA6" s="1255"/>
      <c r="AB6" s="1255"/>
      <c r="AC6" s="1255"/>
      <c r="AD6" s="1101"/>
      <c r="AE6" s="1101"/>
      <c r="AF6" s="1255"/>
      <c r="AG6" s="1255"/>
      <c r="AH6" s="1255"/>
      <c r="AI6" s="1255"/>
      <c r="AJ6" s="1255"/>
      <c r="AK6" s="1255"/>
      <c r="AL6" s="1255"/>
    </row>
    <row r="7" spans="1:38" ht="12.75" customHeight="1">
      <c r="A7" s="1302" t="s">
        <v>98</v>
      </c>
      <c r="B7" s="1302"/>
      <c r="C7" s="1302"/>
      <c r="D7" s="1302"/>
      <c r="E7" s="1302"/>
      <c r="F7" s="1302"/>
      <c r="G7" s="1302"/>
      <c r="H7" s="1099"/>
      <c r="I7" s="1099"/>
      <c r="J7" s="1099"/>
      <c r="K7" s="1099"/>
      <c r="L7" s="84"/>
      <c r="M7" s="1099"/>
      <c r="N7" s="1099"/>
      <c r="O7" s="1099"/>
      <c r="P7" s="1099"/>
      <c r="Q7" s="1099"/>
      <c r="R7" s="1099"/>
      <c r="S7" s="1099"/>
      <c r="T7" s="1099"/>
      <c r="U7" s="1101"/>
      <c r="W7" s="1099"/>
      <c r="X7" s="1099"/>
      <c r="Y7" s="1099"/>
      <c r="Z7" s="1099"/>
      <c r="AA7" s="1099"/>
      <c r="AB7" s="1099"/>
      <c r="AC7" s="1099"/>
      <c r="AD7" s="1099"/>
      <c r="AE7" s="1101"/>
      <c r="AF7" s="1099"/>
      <c r="AG7" s="1099"/>
      <c r="AH7" s="1099"/>
      <c r="AI7" s="1099"/>
      <c r="AJ7" s="1099"/>
      <c r="AK7" s="1099"/>
      <c r="AL7" s="1099"/>
    </row>
    <row r="8" spans="1:38" ht="12.75" customHeight="1">
      <c r="A8" s="1257"/>
      <c r="B8" s="1257"/>
      <c r="C8" s="1257"/>
      <c r="D8" s="1257"/>
      <c r="E8" s="1257"/>
      <c r="F8" s="1257"/>
      <c r="G8" s="1257"/>
      <c r="H8" s="1099"/>
      <c r="I8" s="1099"/>
      <c r="J8" s="1099"/>
      <c r="K8" s="1099"/>
      <c r="L8" s="84"/>
      <c r="M8" s="1099"/>
      <c r="N8" s="1099"/>
      <c r="O8" s="1099"/>
      <c r="P8" s="1099"/>
      <c r="Q8" s="1099"/>
      <c r="R8" s="1099"/>
      <c r="S8" s="1099"/>
      <c r="T8" s="1099"/>
      <c r="U8" s="1101"/>
      <c r="W8" s="1099"/>
      <c r="X8" s="1099"/>
      <c r="Y8" s="1099"/>
      <c r="Z8" s="1099"/>
      <c r="AA8" s="1099"/>
      <c r="AB8" s="1099"/>
      <c r="AC8" s="1099"/>
      <c r="AD8" s="1099"/>
      <c r="AE8" s="1101"/>
      <c r="AF8" s="1099"/>
      <c r="AG8" s="1099"/>
      <c r="AH8" s="1099"/>
      <c r="AI8" s="1099"/>
      <c r="AJ8" s="1099"/>
      <c r="AK8" s="1099"/>
      <c r="AL8" s="1099"/>
    </row>
    <row r="9" spans="1:38" ht="13.5" customHeight="1">
      <c r="A9" s="1255" t="s">
        <v>249</v>
      </c>
      <c r="B9" s="1255"/>
      <c r="C9" s="1255"/>
      <c r="D9" s="1255"/>
      <c r="E9" s="1255"/>
      <c r="F9" s="1255"/>
      <c r="G9" s="1255"/>
      <c r="H9" s="1099"/>
      <c r="I9" s="1099"/>
      <c r="J9" s="1099"/>
      <c r="K9" s="1099"/>
      <c r="L9" s="84"/>
      <c r="M9" s="1099"/>
      <c r="N9" s="1099"/>
      <c r="O9" s="1099"/>
      <c r="P9" s="1099"/>
      <c r="Q9" s="1099"/>
      <c r="R9" s="1099"/>
      <c r="S9" s="1099"/>
      <c r="T9" s="1101"/>
      <c r="U9" s="1101"/>
      <c r="W9" s="174"/>
      <c r="X9" s="1"/>
      <c r="Y9" s="10"/>
      <c r="Z9" s="1101"/>
      <c r="AA9" s="1101"/>
      <c r="AB9" s="1101"/>
      <c r="AC9" s="1101"/>
      <c r="AD9" s="1101"/>
      <c r="AE9" s="1101"/>
      <c r="AF9" s="1101"/>
      <c r="AG9" s="1101"/>
      <c r="AH9" s="1101"/>
      <c r="AI9" s="1101"/>
      <c r="AJ9" s="1101"/>
      <c r="AK9" s="1101"/>
      <c r="AL9" s="1101"/>
    </row>
    <row r="10" spans="1:38" ht="13.5" customHeight="1" thickBot="1">
      <c r="A10" s="136"/>
      <c r="B10" s="1305" t="s">
        <v>61</v>
      </c>
      <c r="C10" s="1306"/>
      <c r="D10" s="1307"/>
      <c r="E10" s="1305" t="s">
        <v>62</v>
      </c>
      <c r="F10" s="1306"/>
      <c r="G10" s="1306"/>
      <c r="H10" s="1101"/>
      <c r="I10" s="1099"/>
      <c r="J10" s="1099"/>
      <c r="K10" s="1099"/>
      <c r="L10" s="282"/>
      <c r="M10" s="39"/>
      <c r="N10" s="1101"/>
      <c r="O10" s="1101"/>
      <c r="P10" s="1101"/>
      <c r="Q10" s="1101"/>
      <c r="R10" s="1101"/>
      <c r="S10" s="1101"/>
      <c r="T10" s="1101"/>
      <c r="U10" s="1101"/>
      <c r="W10" s="174"/>
      <c r="X10" s="1"/>
      <c r="Y10" s="10"/>
      <c r="Z10" s="1101"/>
      <c r="AA10" s="1101"/>
      <c r="AB10" s="1101"/>
      <c r="AC10" s="1101"/>
      <c r="AD10" s="1101"/>
      <c r="AE10" s="1101"/>
      <c r="AF10" s="1101"/>
      <c r="AG10" s="1101"/>
      <c r="AH10" s="1101"/>
      <c r="AI10" s="1101"/>
      <c r="AJ10" s="1101"/>
      <c r="AK10" s="1101"/>
      <c r="AL10" s="1101"/>
    </row>
    <row r="11" spans="1:38" ht="29.25" customHeight="1" thickBot="1">
      <c r="A11" s="135"/>
      <c r="B11" s="309" t="s">
        <v>476</v>
      </c>
      <c r="C11" s="309" t="s">
        <v>251</v>
      </c>
      <c r="D11" s="340" t="s">
        <v>252</v>
      </c>
      <c r="E11" s="341" t="s">
        <v>253</v>
      </c>
      <c r="F11" s="341" t="s">
        <v>251</v>
      </c>
      <c r="G11" s="341" t="s">
        <v>67</v>
      </c>
      <c r="H11" s="1101"/>
      <c r="I11" s="1099"/>
      <c r="J11" s="1099"/>
      <c r="K11" s="1099"/>
      <c r="L11" s="283"/>
      <c r="M11" s="28"/>
      <c r="N11" s="45"/>
      <c r="O11" s="1101"/>
      <c r="P11" s="1101"/>
      <c r="Q11" s="1101"/>
      <c r="R11" s="1101"/>
      <c r="S11" s="1101"/>
      <c r="T11" s="1101"/>
      <c r="U11" s="1101"/>
      <c r="W11" s="174"/>
      <c r="X11" s="1"/>
      <c r="Y11" s="10"/>
      <c r="Z11" s="1101"/>
      <c r="AA11" s="1101"/>
      <c r="AB11" s="1101"/>
      <c r="AC11" s="1101"/>
      <c r="AD11" s="1101"/>
      <c r="AE11" s="1101"/>
      <c r="AF11" s="1101"/>
      <c r="AG11" s="1101"/>
      <c r="AH11" s="1101"/>
      <c r="AI11" s="1101"/>
      <c r="AJ11" s="1101"/>
      <c r="AK11" s="1101"/>
      <c r="AL11" s="1101"/>
    </row>
    <row r="12" spans="1:38" ht="13.35" customHeight="1">
      <c r="A12" s="133" t="s">
        <v>254</v>
      </c>
      <c r="B12" s="60">
        <v>4308852.3832999999</v>
      </c>
      <c r="C12" s="60">
        <f>D37</f>
        <v>4513847.5877152216</v>
      </c>
      <c r="D12" s="644">
        <f>C12/B12</f>
        <v>1.0475753602536328</v>
      </c>
      <c r="E12" s="956">
        <f>'MEEIA Targets'!E16+'MEEIA Targets'!E13+'Extension Budget - Savings'!C46+'Extension Budget - Savings'!C43</f>
        <v>21835319.611624457</v>
      </c>
      <c r="F12" s="956">
        <f>C12*D28</f>
        <v>3701355.0219264813</v>
      </c>
      <c r="G12" s="1026">
        <f>F12/E12</f>
        <v>0.16951228961887935</v>
      </c>
      <c r="H12" s="1101"/>
      <c r="I12" s="766"/>
      <c r="J12" s="1099"/>
      <c r="K12" s="1099"/>
      <c r="L12" s="85"/>
      <c r="M12" s="29"/>
      <c r="N12" s="45"/>
      <c r="O12" s="1101"/>
      <c r="P12" s="1101"/>
      <c r="Q12" s="1101"/>
      <c r="R12" s="1101"/>
      <c r="S12" s="1101"/>
      <c r="T12" s="1101"/>
      <c r="U12" s="1101"/>
      <c r="W12" s="1101"/>
      <c r="X12" s="1"/>
      <c r="Y12" s="10"/>
      <c r="Z12" s="1101"/>
      <c r="AA12" s="1101"/>
      <c r="AB12" s="1101"/>
      <c r="AC12" s="1101"/>
      <c r="AD12" s="1101"/>
      <c r="AE12" s="1101"/>
      <c r="AF12" s="1101"/>
      <c r="AG12" s="1101"/>
      <c r="AH12" s="1101"/>
      <c r="AI12" s="1101"/>
      <c r="AJ12" s="1101"/>
      <c r="AK12" s="1101"/>
      <c r="AL12" s="1101"/>
    </row>
    <row r="13" spans="1:38" ht="13.35" customHeight="1">
      <c r="A13" s="133" t="s">
        <v>255</v>
      </c>
      <c r="B13" s="60">
        <f>F37</f>
        <v>1477.2778799999974</v>
      </c>
      <c r="C13" s="60">
        <f>G37</f>
        <v>2532.7086902208607</v>
      </c>
      <c r="D13" s="644">
        <f>C13/B13</f>
        <v>1.7144429795570115</v>
      </c>
      <c r="E13" s="956">
        <f>'MEEIA Targets'!K16+'MEEIA Targets'!K13+'Extension Budget - Savings'!D46+'Extension Budget - Savings'!D43</f>
        <v>5402.5537499999991</v>
      </c>
      <c r="F13" s="956">
        <f>C13*D28</f>
        <v>2076.8211259811055</v>
      </c>
      <c r="G13" s="1026">
        <f>F13/E13</f>
        <v>0.38441470868866523</v>
      </c>
      <c r="H13" s="1101"/>
      <c r="I13" s="1099"/>
      <c r="J13" s="1099"/>
      <c r="K13" s="1099"/>
      <c r="L13" s="283"/>
      <c r="M13" s="28"/>
      <c r="N13" s="45"/>
      <c r="O13" s="1101"/>
      <c r="P13" s="1101"/>
      <c r="Q13" s="1101"/>
      <c r="R13" s="1101"/>
      <c r="S13" s="1101"/>
      <c r="T13" s="1101"/>
      <c r="U13" s="1101"/>
      <c r="W13" s="1101"/>
      <c r="X13" s="1"/>
      <c r="Y13" s="10"/>
      <c r="Z13" s="1101"/>
      <c r="AA13" s="1101"/>
      <c r="AB13" s="1101"/>
      <c r="AC13" s="1101"/>
      <c r="AD13" s="1101"/>
      <c r="AE13" s="1101"/>
      <c r="AF13" s="1101"/>
      <c r="AG13" s="1101"/>
      <c r="AH13" s="1101"/>
      <c r="AI13" s="1101"/>
      <c r="AJ13" s="1101"/>
      <c r="AK13" s="1101"/>
      <c r="AL13" s="1101"/>
    </row>
    <row r="14" spans="1:38" ht="13.35" customHeight="1">
      <c r="A14" s="290" t="s">
        <v>477</v>
      </c>
      <c r="B14" s="60"/>
      <c r="C14" s="60"/>
      <c r="D14" s="60"/>
      <c r="E14" s="242"/>
      <c r="F14" s="60"/>
      <c r="G14" s="242"/>
      <c r="H14" s="1099"/>
      <c r="I14" s="1099"/>
      <c r="J14" s="1099"/>
      <c r="K14" s="1099"/>
      <c r="L14" s="283"/>
      <c r="M14" s="28"/>
      <c r="N14" s="45"/>
      <c r="O14" s="1101"/>
      <c r="P14" s="1101"/>
      <c r="Q14" s="1101"/>
      <c r="R14" s="1101"/>
      <c r="S14" s="1101"/>
      <c r="T14" s="1101"/>
      <c r="U14" s="1101"/>
      <c r="W14" s="1101"/>
      <c r="X14" s="1"/>
      <c r="Y14" s="10"/>
      <c r="Z14" s="1101"/>
      <c r="AA14" s="1101"/>
      <c r="AB14" s="1101"/>
      <c r="AC14" s="1101"/>
      <c r="AD14" s="1101"/>
      <c r="AE14" s="1101"/>
      <c r="AF14" s="1101"/>
      <c r="AG14" s="1101"/>
      <c r="AH14" s="1101"/>
      <c r="AI14" s="1101"/>
      <c r="AJ14" s="1101"/>
      <c r="AK14" s="1101"/>
      <c r="AL14" s="1101"/>
    </row>
    <row r="15" spans="1:38" ht="13.35" customHeight="1">
      <c r="A15" s="290" t="s">
        <v>256</v>
      </c>
      <c r="B15" s="60"/>
      <c r="C15" s="60"/>
      <c r="D15" s="60"/>
      <c r="E15" s="242"/>
      <c r="F15" s="60"/>
      <c r="G15" s="242"/>
      <c r="H15" s="1099"/>
      <c r="I15" s="1099"/>
      <c r="J15" s="1099"/>
      <c r="K15" s="1099"/>
      <c r="L15" s="283"/>
      <c r="M15" s="28"/>
      <c r="N15" s="45"/>
      <c r="O15" s="1101"/>
      <c r="P15" s="1101"/>
      <c r="Q15" s="1101"/>
      <c r="R15" s="1101"/>
      <c r="S15" s="1101"/>
      <c r="T15" s="1101"/>
      <c r="U15" s="1101"/>
      <c r="W15" s="1101"/>
      <c r="X15" s="1"/>
      <c r="Y15" s="10"/>
      <c r="Z15" s="1101"/>
      <c r="AA15" s="1101"/>
      <c r="AB15" s="1101"/>
      <c r="AC15" s="1101"/>
      <c r="AD15" s="1101"/>
      <c r="AE15" s="1101"/>
      <c r="AF15" s="1101"/>
      <c r="AG15" s="1101"/>
      <c r="AH15" s="1101"/>
      <c r="AI15" s="1101"/>
      <c r="AJ15" s="1101"/>
      <c r="AK15" s="1101"/>
      <c r="AL15" s="1101"/>
    </row>
    <row r="16" spans="1:38" ht="12.75" customHeight="1">
      <c r="A16" s="1257"/>
      <c r="B16" s="1257"/>
      <c r="C16" s="1257"/>
      <c r="D16" s="1257"/>
      <c r="E16" s="1257"/>
      <c r="F16" s="1257"/>
      <c r="G16" s="1257"/>
      <c r="H16" s="1099"/>
      <c r="I16" s="1099"/>
      <c r="J16" s="1099"/>
      <c r="K16" s="1099"/>
      <c r="L16" s="84"/>
      <c r="M16" s="1099"/>
      <c r="N16" s="1099"/>
      <c r="O16" s="1099"/>
      <c r="P16" s="1099"/>
      <c r="Q16" s="1099"/>
      <c r="R16" s="1099"/>
      <c r="S16" s="1099"/>
      <c r="T16" s="1099"/>
      <c r="U16" s="1101"/>
      <c r="W16" s="1099"/>
      <c r="X16" s="1099"/>
      <c r="Y16" s="1099"/>
      <c r="Z16" s="1099"/>
      <c r="AA16" s="1099"/>
      <c r="AB16" s="1099"/>
      <c r="AC16" s="1099"/>
      <c r="AD16" s="1099"/>
      <c r="AE16" s="1101"/>
      <c r="AF16" s="1099"/>
      <c r="AG16" s="1099"/>
      <c r="AH16" s="1099"/>
      <c r="AI16" s="1099"/>
      <c r="AJ16" s="1099"/>
      <c r="AK16" s="1099"/>
      <c r="AL16" s="1099"/>
    </row>
    <row r="17" spans="1:30" ht="13.5" customHeight="1">
      <c r="A17" s="1255" t="s">
        <v>258</v>
      </c>
      <c r="B17" s="1255"/>
      <c r="C17" s="1255"/>
      <c r="D17" s="1255"/>
      <c r="E17" s="1255"/>
      <c r="F17" s="1255"/>
      <c r="G17" s="1255"/>
      <c r="H17" s="1099"/>
      <c r="I17" s="1099"/>
      <c r="J17" s="1099"/>
      <c r="K17" s="1099"/>
      <c r="L17" s="84"/>
      <c r="M17" s="1099"/>
      <c r="N17" s="1099"/>
      <c r="O17" s="1099"/>
      <c r="P17" s="1099"/>
      <c r="Q17" s="1099"/>
      <c r="R17" s="1099"/>
      <c r="S17" s="1099"/>
      <c r="T17" s="1101"/>
      <c r="U17" s="1101"/>
      <c r="W17" s="174"/>
      <c r="X17" s="1"/>
      <c r="Y17" s="10"/>
      <c r="Z17" s="1101"/>
      <c r="AA17" s="1101"/>
      <c r="AB17" s="1101"/>
      <c r="AC17" s="1101"/>
      <c r="AD17" s="1101"/>
    </row>
    <row r="18" spans="1:30" ht="13.5" customHeight="1" thickBot="1">
      <c r="A18" s="136"/>
      <c r="B18" s="1305" t="s">
        <v>61</v>
      </c>
      <c r="C18" s="1306"/>
      <c r="D18" s="1307"/>
      <c r="E18" s="1305" t="s">
        <v>62</v>
      </c>
      <c r="F18" s="1306"/>
      <c r="G18" s="1306"/>
      <c r="H18" s="1101"/>
      <c r="I18" s="1099"/>
      <c r="J18" s="1099"/>
      <c r="K18" s="1099"/>
      <c r="L18" s="282"/>
      <c r="M18" s="39"/>
      <c r="N18" s="1101"/>
      <c r="O18" s="1101"/>
      <c r="P18" s="1101"/>
      <c r="Q18" s="1101"/>
      <c r="R18" s="1101"/>
      <c r="S18" s="1101"/>
      <c r="T18" s="1101"/>
      <c r="U18" s="1101"/>
      <c r="W18" s="174"/>
      <c r="X18" s="1"/>
      <c r="Y18" s="10"/>
      <c r="Z18" s="1101"/>
      <c r="AA18" s="1101"/>
      <c r="AB18" s="1101"/>
      <c r="AC18" s="1101"/>
      <c r="AD18" s="1101"/>
    </row>
    <row r="19" spans="1:30" ht="29.25" customHeight="1" thickBot="1">
      <c r="A19" s="135"/>
      <c r="B19" s="309" t="s">
        <v>250</v>
      </c>
      <c r="C19" s="309" t="s">
        <v>251</v>
      </c>
      <c r="D19" s="340" t="s">
        <v>252</v>
      </c>
      <c r="E19" s="341" t="s">
        <v>253</v>
      </c>
      <c r="F19" s="341" t="s">
        <v>251</v>
      </c>
      <c r="G19" s="341" t="s">
        <v>67</v>
      </c>
      <c r="H19" s="1101"/>
      <c r="I19" s="1099"/>
      <c r="J19" s="1099"/>
      <c r="K19" s="1099"/>
      <c r="L19" s="283"/>
      <c r="M19" s="28"/>
      <c r="N19" s="45"/>
      <c r="O19" s="1101"/>
      <c r="P19" s="1101"/>
      <c r="Q19" s="1101"/>
      <c r="R19" s="1101"/>
      <c r="S19" s="1101"/>
      <c r="T19" s="1101"/>
      <c r="U19" s="1101"/>
      <c r="W19" s="174"/>
      <c r="X19" s="1"/>
      <c r="Y19" s="10"/>
      <c r="Z19" s="1101"/>
      <c r="AA19" s="1101"/>
      <c r="AB19" s="1101"/>
      <c r="AC19" s="1101"/>
      <c r="AD19" s="1101"/>
    </row>
    <row r="20" spans="1:30" ht="13.35" customHeight="1">
      <c r="A20" s="133" t="s">
        <v>254</v>
      </c>
      <c r="B20" s="956">
        <f>B12+'Overall Results PY 2018'!C70</f>
        <v>19953439.432670016</v>
      </c>
      <c r="C20" s="956">
        <f>C12+'Overall Results PY 2018'!D70</f>
        <v>18446534.800159641</v>
      </c>
      <c r="D20" s="1023">
        <f>C20/B20</f>
        <v>0.92447895323534546</v>
      </c>
      <c r="E20" s="956">
        <f>E12</f>
        <v>21835319.611624457</v>
      </c>
      <c r="F20" s="956">
        <f>F12+'Overall Results PY 2018'!G70</f>
        <v>15126158.536130905</v>
      </c>
      <c r="G20" s="1024">
        <f>F20/E20</f>
        <v>0.69273813276716134</v>
      </c>
      <c r="H20" s="1101"/>
      <c r="I20" s="1099"/>
      <c r="J20" s="1099"/>
      <c r="K20" s="1099"/>
      <c r="L20" s="85"/>
      <c r="M20" s="29"/>
      <c r="N20" s="45"/>
      <c r="O20" s="1101"/>
      <c r="P20" s="1101"/>
      <c r="Q20" s="1101"/>
      <c r="R20" s="1101"/>
      <c r="S20" s="1101"/>
      <c r="T20" s="1101"/>
      <c r="U20" s="1101"/>
      <c r="W20" s="1101"/>
      <c r="X20" s="1"/>
      <c r="Y20" s="10"/>
      <c r="Z20" s="1101"/>
      <c r="AA20" s="1101"/>
      <c r="AB20" s="1101"/>
      <c r="AC20" s="1101"/>
      <c r="AD20" s="1101"/>
    </row>
    <row r="21" spans="1:30" ht="13.35" customHeight="1">
      <c r="A21" s="133" t="s">
        <v>255</v>
      </c>
      <c r="B21" s="956">
        <f>B13+'Overall Results PY 2018'!C96</f>
        <v>8211.699390000018</v>
      </c>
      <c r="C21" s="956">
        <f>C13+'Overall Results PY 2018'!D96</f>
        <v>10937.242552268101</v>
      </c>
      <c r="D21" s="1025">
        <f>C21/B21</f>
        <v>1.3319097586045556</v>
      </c>
      <c r="E21" s="956">
        <f>E13</f>
        <v>5402.5537499999991</v>
      </c>
      <c r="F21" s="956">
        <f>F13+'Overall Results PY 2018'!G96</f>
        <v>8968.5388928598404</v>
      </c>
      <c r="G21" s="1026">
        <f>F21/E21</f>
        <v>1.6600554678164641</v>
      </c>
      <c r="H21" s="1101"/>
      <c r="I21" s="1099"/>
      <c r="J21" s="1099"/>
      <c r="K21" s="1099"/>
      <c r="L21" s="283"/>
      <c r="M21" s="28"/>
      <c r="N21" s="45"/>
      <c r="O21" s="1101"/>
      <c r="P21" s="1101"/>
      <c r="Q21" s="1101"/>
      <c r="R21" s="1101"/>
      <c r="S21" s="1101"/>
      <c r="T21" s="1101"/>
      <c r="U21" s="1101"/>
      <c r="W21" s="1101"/>
      <c r="X21" s="1"/>
      <c r="Y21" s="10"/>
      <c r="Z21" s="1101"/>
      <c r="AA21" s="1101"/>
      <c r="AB21" s="1101"/>
      <c r="AC21" s="1101"/>
      <c r="AD21" s="1101"/>
    </row>
    <row r="22" spans="1:30" ht="13.35" customHeight="1">
      <c r="A22" s="117"/>
      <c r="B22" s="60"/>
      <c r="C22" s="60"/>
      <c r="D22" s="60"/>
      <c r="E22" s="242"/>
      <c r="F22" s="60"/>
      <c r="G22" s="242"/>
      <c r="H22" s="1099"/>
      <c r="I22" s="1099"/>
      <c r="J22" s="1099"/>
      <c r="K22" s="1099"/>
      <c r="L22" s="283"/>
      <c r="M22" s="28"/>
      <c r="N22" s="45"/>
      <c r="O22" s="1101"/>
      <c r="P22" s="1101"/>
      <c r="Q22" s="1101"/>
      <c r="R22" s="1101"/>
      <c r="S22" s="1101"/>
      <c r="T22" s="1101"/>
      <c r="U22" s="1101"/>
      <c r="W22" s="1101"/>
      <c r="X22" s="1"/>
      <c r="Y22" s="10"/>
      <c r="Z22" s="1101"/>
      <c r="AA22" s="1101"/>
      <c r="AB22" s="1101"/>
      <c r="AC22" s="1101"/>
      <c r="AD22" s="1101"/>
    </row>
    <row r="23" spans="1:30" ht="13.35" customHeight="1">
      <c r="A23" s="290" t="s">
        <v>256</v>
      </c>
      <c r="B23" s="60"/>
      <c r="C23" s="60"/>
      <c r="D23" s="60"/>
      <c r="E23" s="242"/>
      <c r="F23" s="60"/>
      <c r="G23" s="242"/>
      <c r="H23" s="1099"/>
      <c r="I23" s="1099"/>
      <c r="J23" s="1099"/>
      <c r="K23" s="1099"/>
      <c r="L23" s="283"/>
      <c r="M23" s="28"/>
      <c r="N23" s="45"/>
      <c r="O23" s="1101"/>
      <c r="P23" s="1101"/>
      <c r="Q23" s="1101"/>
      <c r="R23" s="1101"/>
      <c r="S23" s="1101"/>
      <c r="T23" s="1101"/>
      <c r="U23" s="1101"/>
      <c r="W23" s="1101"/>
      <c r="X23" s="1"/>
      <c r="Y23" s="10"/>
      <c r="Z23" s="1101"/>
      <c r="AA23" s="1101"/>
      <c r="AB23" s="1101"/>
      <c r="AC23" s="1101"/>
      <c r="AD23" s="1101"/>
    </row>
    <row r="24" spans="1:30" ht="13.35" customHeight="1">
      <c r="A24" s="290"/>
      <c r="B24" s="60"/>
      <c r="C24" s="60"/>
      <c r="D24" s="60"/>
      <c r="E24" s="242"/>
      <c r="F24" s="60"/>
      <c r="G24" s="242"/>
      <c r="H24" s="1099"/>
      <c r="I24" s="1099"/>
      <c r="J24" s="1099"/>
      <c r="K24" s="1099"/>
      <c r="L24" s="283"/>
      <c r="M24" s="28"/>
      <c r="N24" s="45"/>
      <c r="O24" s="1101"/>
      <c r="P24" s="1101"/>
      <c r="Q24" s="1101"/>
      <c r="R24" s="1101"/>
      <c r="S24" s="1101"/>
      <c r="T24" s="1101"/>
      <c r="U24" s="1101"/>
      <c r="W24" s="1101"/>
      <c r="X24" s="1"/>
      <c r="Y24" s="10"/>
      <c r="Z24" s="1101"/>
      <c r="AA24" s="1101"/>
      <c r="AB24" s="1101"/>
      <c r="AC24" s="1101"/>
      <c r="AD24" s="1101"/>
    </row>
    <row r="25" spans="1:30" ht="13.35" customHeight="1">
      <c r="A25" s="117"/>
      <c r="B25" s="61"/>
      <c r="C25" s="61"/>
      <c r="D25" s="64"/>
      <c r="E25" s="1099"/>
      <c r="F25" s="1099"/>
      <c r="G25" s="1099"/>
      <c r="H25" s="1099"/>
      <c r="I25" s="1099"/>
      <c r="J25" s="1099"/>
      <c r="K25" s="1099"/>
      <c r="L25" s="282"/>
      <c r="M25" s="280"/>
      <c r="N25" s="31"/>
      <c r="O25" s="1101"/>
      <c r="P25" s="1101"/>
      <c r="Q25" s="1101"/>
      <c r="R25" s="1101"/>
      <c r="S25" s="1101"/>
      <c r="T25" s="1101"/>
      <c r="U25" s="1101"/>
      <c r="W25" s="1101"/>
      <c r="X25" s="1101"/>
      <c r="Y25" s="1101"/>
      <c r="Z25" s="1101"/>
      <c r="AA25" s="1101"/>
      <c r="AB25" s="1101"/>
      <c r="AC25" s="1101"/>
      <c r="AD25" s="1101"/>
    </row>
    <row r="26" spans="1:30" ht="13.5" customHeight="1">
      <c r="A26" s="1219" t="s">
        <v>259</v>
      </c>
      <c r="B26" s="1219"/>
      <c r="C26" s="1219"/>
      <c r="D26" s="1219"/>
      <c r="E26" s="1099"/>
      <c r="F26" s="1099"/>
      <c r="G26" s="1099"/>
      <c r="H26" s="1099"/>
      <c r="I26" s="1099"/>
      <c r="J26" s="1099"/>
      <c r="K26" s="1099"/>
      <c r="O26" s="1101"/>
      <c r="P26" s="1101"/>
      <c r="Q26" s="1101"/>
      <c r="R26" s="1101"/>
      <c r="S26" s="1101"/>
      <c r="T26" s="1101"/>
      <c r="U26" s="1101"/>
      <c r="W26" s="1101"/>
      <c r="X26" s="1101"/>
      <c r="Y26" s="1101"/>
      <c r="Z26" s="1101"/>
      <c r="AA26" s="1101"/>
      <c r="AB26" s="1101"/>
      <c r="AC26" s="1101"/>
      <c r="AD26" s="1101"/>
    </row>
    <row r="27" spans="1:30" ht="27" customHeight="1" thickBot="1">
      <c r="A27" s="119" t="s">
        <v>135</v>
      </c>
      <c r="B27" s="1139" t="s">
        <v>136</v>
      </c>
      <c r="C27" s="1139" t="s">
        <v>137</v>
      </c>
      <c r="D27" s="1139" t="s">
        <v>138</v>
      </c>
      <c r="E27" s="1099"/>
      <c r="F27" s="1099"/>
      <c r="G27" s="1099"/>
      <c r="H27" s="1099"/>
      <c r="I27" s="1099"/>
      <c r="J27" s="1099"/>
      <c r="K27" s="1099"/>
      <c r="N27" s="1219" t="s">
        <v>478</v>
      </c>
      <c r="O27" s="1219"/>
      <c r="P27" s="1219"/>
      <c r="Q27" s="1219"/>
      <c r="R27" s="1219"/>
      <c r="S27" s="1219"/>
      <c r="T27" s="1219"/>
      <c r="U27" s="1101"/>
      <c r="W27" s="1219"/>
      <c r="X27" s="1219"/>
      <c r="Y27" s="1219"/>
      <c r="Z27" s="1219"/>
      <c r="AA27" s="1219"/>
      <c r="AB27" s="1219"/>
      <c r="AC27" s="1219"/>
      <c r="AD27" s="1219"/>
    </row>
    <row r="28" spans="1:30" ht="13.8" thickTop="1">
      <c r="A28" s="769">
        <v>0.33</v>
      </c>
      <c r="B28" s="770">
        <v>0.02</v>
      </c>
      <c r="C28" s="770">
        <v>0.14000000000000001</v>
      </c>
      <c r="D28" s="771">
        <v>0.82</v>
      </c>
      <c r="E28" s="1099"/>
      <c r="F28" s="1099"/>
      <c r="G28" s="1099"/>
      <c r="H28" s="1099"/>
      <c r="I28" s="1099"/>
      <c r="J28" s="1099"/>
      <c r="K28" s="1099"/>
      <c r="L28" s="87"/>
      <c r="M28" s="38"/>
      <c r="N28" s="38"/>
      <c r="O28" s="1101"/>
      <c r="P28" s="1101"/>
      <c r="Q28" s="1101"/>
      <c r="R28" s="1101"/>
      <c r="S28" s="1101"/>
      <c r="T28" s="1101"/>
      <c r="U28" s="1101"/>
      <c r="W28" s="1101"/>
      <c r="X28" s="1"/>
      <c r="Y28" s="1101"/>
      <c r="Z28" s="1101"/>
      <c r="AA28" s="1101"/>
      <c r="AB28" s="1101"/>
      <c r="AC28" s="1101"/>
      <c r="AD28" s="1101"/>
    </row>
    <row r="29" spans="1:30">
      <c r="A29" s="1159"/>
      <c r="B29" s="1159"/>
      <c r="C29" s="1159"/>
      <c r="D29" s="1159"/>
      <c r="E29" s="1099"/>
      <c r="F29" s="1099"/>
      <c r="G29" s="1099"/>
      <c r="H29" s="1099"/>
      <c r="I29" s="1099"/>
      <c r="J29" s="1099"/>
      <c r="K29" s="1099"/>
      <c r="L29" s="87"/>
      <c r="M29" s="38"/>
      <c r="N29" s="38"/>
      <c r="O29" s="1101"/>
      <c r="P29" s="1101"/>
      <c r="Q29" s="1101"/>
      <c r="R29" s="1101"/>
      <c r="S29" s="1101"/>
      <c r="T29" s="1101"/>
      <c r="U29" s="1101"/>
      <c r="W29" s="1101"/>
      <c r="X29" s="1"/>
      <c r="Y29" s="1101"/>
      <c r="Z29" s="1101"/>
      <c r="AA29" s="1101"/>
      <c r="AB29" s="1101"/>
      <c r="AC29" s="1101"/>
      <c r="AD29" s="1101"/>
    </row>
    <row r="30" spans="1:30">
      <c r="A30" s="1159"/>
      <c r="B30" s="1159"/>
      <c r="C30" s="1159"/>
      <c r="D30" s="1159"/>
      <c r="E30" s="1099"/>
      <c r="F30" s="339"/>
      <c r="G30" s="1099"/>
      <c r="H30" s="1099"/>
      <c r="I30" s="1099"/>
      <c r="J30" s="1099"/>
      <c r="K30" s="1099"/>
      <c r="L30" s="282"/>
      <c r="M30" s="280"/>
      <c r="N30" s="39"/>
      <c r="O30" s="1101"/>
      <c r="P30" s="1101"/>
      <c r="Q30" s="1101"/>
      <c r="R30" s="1101"/>
      <c r="S30" s="1101"/>
      <c r="T30" s="1101"/>
      <c r="U30" s="1101"/>
      <c r="W30" s="1101"/>
      <c r="X30" s="1"/>
      <c r="Y30" s="1101"/>
      <c r="Z30" s="1101"/>
      <c r="AA30" s="1101"/>
      <c r="AB30" s="1101"/>
      <c r="AC30" s="1101"/>
      <c r="AD30" s="1101"/>
    </row>
    <row r="31" spans="1:30" ht="13.35" customHeight="1">
      <c r="A31" s="1099"/>
      <c r="L31" s="85"/>
      <c r="M31" s="29"/>
      <c r="N31" s="45"/>
      <c r="O31" s="1101"/>
      <c r="P31" s="1101"/>
      <c r="Q31" s="1101"/>
      <c r="R31" s="1101"/>
      <c r="S31" s="1101"/>
      <c r="T31" s="1101"/>
      <c r="U31" s="1101"/>
      <c r="W31" s="1101"/>
      <c r="X31" s="1"/>
      <c r="Y31" s="1101"/>
      <c r="Z31" s="1101"/>
      <c r="AA31" s="1101"/>
      <c r="AB31" s="1101"/>
      <c r="AC31" s="1101"/>
      <c r="AD31" s="1101"/>
    </row>
    <row r="32" spans="1:30" ht="13.5" customHeight="1">
      <c r="A32" s="1255" t="s">
        <v>479</v>
      </c>
      <c r="B32" s="1255"/>
      <c r="C32" s="1255"/>
      <c r="D32" s="1255"/>
      <c r="E32" s="1255"/>
      <c r="F32" s="1255"/>
      <c r="G32" s="1255"/>
      <c r="H32" s="1255"/>
      <c r="I32" s="281"/>
      <c r="J32" s="281"/>
      <c r="K32" s="281"/>
      <c r="L32" s="283"/>
      <c r="M32" s="28"/>
      <c r="N32" s="45"/>
      <c r="O32" s="1101"/>
      <c r="P32" s="1101"/>
      <c r="Q32" s="1101"/>
      <c r="R32" s="1101"/>
      <c r="S32" s="1101"/>
      <c r="T32" s="1101"/>
      <c r="U32" s="1101"/>
      <c r="W32" s="1101"/>
      <c r="X32" s="1"/>
      <c r="Y32" s="1101"/>
      <c r="Z32" s="1101"/>
      <c r="AA32" s="1101"/>
      <c r="AB32" s="1101"/>
      <c r="AC32" s="1101"/>
      <c r="AD32" s="1101"/>
    </row>
    <row r="33" spans="1:26" ht="59.25" customHeight="1" thickBot="1">
      <c r="A33" s="70" t="s">
        <v>354</v>
      </c>
      <c r="B33" s="1146" t="s">
        <v>264</v>
      </c>
      <c r="C33" s="1146" t="s">
        <v>366</v>
      </c>
      <c r="D33" s="1146" t="s">
        <v>367</v>
      </c>
      <c r="E33" s="1146" t="s">
        <v>368</v>
      </c>
      <c r="F33" s="1146" t="s">
        <v>372</v>
      </c>
      <c r="G33" s="1146" t="s">
        <v>373</v>
      </c>
      <c r="H33" s="1146" t="s">
        <v>374</v>
      </c>
      <c r="I33" s="103"/>
      <c r="J33" s="281"/>
      <c r="K33" s="281"/>
      <c r="L33" s="88"/>
      <c r="M33" s="281"/>
      <c r="N33" s="281"/>
      <c r="O33" s="1101"/>
      <c r="P33" s="280"/>
      <c r="Q33" s="31"/>
      <c r="R33" s="1101"/>
      <c r="S33" s="1101"/>
      <c r="T33" s="1101"/>
      <c r="U33" s="1101"/>
      <c r="V33" s="1101"/>
      <c r="W33" s="1101"/>
      <c r="X33" s="1101"/>
      <c r="Y33" s="30"/>
      <c r="Z33" s="1101"/>
    </row>
    <row r="34" spans="1:26" ht="13.35" customHeight="1">
      <c r="A34" s="27" t="s">
        <v>480</v>
      </c>
      <c r="B34" s="1020">
        <f>SUM(D49:D57)</f>
        <v>14963</v>
      </c>
      <c r="C34" s="1020">
        <f>SUM(E49:E57)</f>
        <v>471006.6505999993</v>
      </c>
      <c r="D34" s="1020">
        <f>SUM(F49:F57)</f>
        <v>525320.02418264886</v>
      </c>
      <c r="E34" s="1021">
        <f>D34/C34</f>
        <v>1.1153133899775334</v>
      </c>
      <c r="F34" s="1020">
        <f>SUM(H49:H57)</f>
        <v>50.627199999999952</v>
      </c>
      <c r="G34" s="1020">
        <f>SUM(I49:I57)</f>
        <v>66.323417722268346</v>
      </c>
      <c r="H34" s="1021">
        <f>G34/F34</f>
        <v>1.310035271993482</v>
      </c>
      <c r="I34" s="64"/>
      <c r="J34" s="1162"/>
      <c r="K34" s="1162"/>
      <c r="L34" s="88"/>
      <c r="M34" s="281"/>
      <c r="N34" s="281"/>
      <c r="O34" s="1101"/>
      <c r="P34" s="30"/>
      <c r="Q34" s="1150"/>
      <c r="R34" s="1150"/>
      <c r="S34" s="1150"/>
      <c r="T34" s="1150"/>
      <c r="U34" s="1150"/>
      <c r="V34" s="1150"/>
      <c r="W34" s="1101"/>
      <c r="X34" s="1101"/>
      <c r="Y34" s="30"/>
      <c r="Z34" s="1101"/>
    </row>
    <row r="35" spans="1:26">
      <c r="A35" s="27" t="s">
        <v>481</v>
      </c>
      <c r="B35" s="156">
        <f>SUM(D58:D60)</f>
        <v>777</v>
      </c>
      <c r="C35" s="156">
        <f>SUM(E58:E60)</f>
        <v>476731.7055000001</v>
      </c>
      <c r="D35" s="156">
        <f>SUM(F58:F60)</f>
        <v>216847.08603556431</v>
      </c>
      <c r="E35" s="478">
        <f>D35/C35</f>
        <v>0.45486189303925845</v>
      </c>
      <c r="F35" s="156">
        <f>SUM(H58:H60)</f>
        <v>74.783870000000022</v>
      </c>
      <c r="G35" s="156">
        <f>SUM(I58:I60)</f>
        <v>138.97525804756617</v>
      </c>
      <c r="H35" s="478">
        <f>G35/F35</f>
        <v>1.8583587349460002</v>
      </c>
      <c r="I35" s="64"/>
      <c r="J35" s="281"/>
      <c r="K35" s="281"/>
      <c r="L35" s="88"/>
      <c r="M35" s="281"/>
      <c r="N35" s="281"/>
      <c r="O35" s="1101"/>
      <c r="P35" s="30"/>
      <c r="Q35" s="30"/>
      <c r="R35" s="1101"/>
      <c r="S35" s="1101"/>
      <c r="T35" s="1101"/>
      <c r="U35" s="1101"/>
      <c r="V35" s="1101"/>
      <c r="W35" s="1101"/>
      <c r="X35" s="1101"/>
      <c r="Y35" s="30"/>
      <c r="Z35" s="1101"/>
    </row>
    <row r="36" spans="1:26">
      <c r="A36" s="27" t="s">
        <v>482</v>
      </c>
      <c r="B36" s="1022">
        <f>SUM(D61:D74)</f>
        <v>3064</v>
      </c>
      <c r="C36" s="1022">
        <f>SUM(E61:E74)</f>
        <v>3362011.3841600069</v>
      </c>
      <c r="D36" s="1022">
        <f>SUM(F61:F74)</f>
        <v>3771680.4774970077</v>
      </c>
      <c r="E36" s="1021">
        <f>D36/C36</f>
        <v>1.121852381365257</v>
      </c>
      <c r="F36" s="1022">
        <f>SUM(H61:H76)</f>
        <v>1351.8668099999973</v>
      </c>
      <c r="G36" s="1022">
        <f>SUM(I61:I74)</f>
        <v>2327.4100144510262</v>
      </c>
      <c r="H36" s="1021">
        <f>G36/F36</f>
        <v>1.7216267144327857</v>
      </c>
      <c r="I36" s="64"/>
      <c r="J36" s="281"/>
      <c r="K36" s="281"/>
      <c r="L36" s="88"/>
      <c r="M36" s="281"/>
      <c r="N36" s="281"/>
      <c r="O36" s="1101"/>
      <c r="P36" s="281"/>
      <c r="Q36" s="40"/>
      <c r="R36" s="1101"/>
      <c r="S36" s="1101"/>
      <c r="T36" s="1101"/>
      <c r="U36" s="14"/>
      <c r="V36" s="51"/>
      <c r="W36" s="1101"/>
      <c r="X36" s="23"/>
      <c r="Y36" s="24"/>
      <c r="Z36" s="15"/>
    </row>
    <row r="37" spans="1:26" ht="13.8" thickBot="1">
      <c r="A37" s="917" t="s">
        <v>27</v>
      </c>
      <c r="B37" s="930">
        <f>SUM(D49:D74)</f>
        <v>18804</v>
      </c>
      <c r="C37" s="930">
        <f>SUM(E49:E74)</f>
        <v>4309749.7402600059</v>
      </c>
      <c r="D37" s="930">
        <f>SUM(F49:F74)</f>
        <v>4513847.5877152216</v>
      </c>
      <c r="E37" s="931">
        <f>D37/C37</f>
        <v>1.0473572387622911</v>
      </c>
      <c r="F37" s="930">
        <f>SUM(H49:H74)</f>
        <v>1477.2778799999974</v>
      </c>
      <c r="G37" s="930">
        <f>SUM(I49:I74)</f>
        <v>2532.7086902208607</v>
      </c>
      <c r="H37" s="931">
        <f>G37/F37</f>
        <v>1.7144429795570115</v>
      </c>
      <c r="I37" s="127"/>
      <c r="O37" s="1101"/>
      <c r="P37" s="1101"/>
      <c r="Q37" s="1101"/>
      <c r="R37" s="1101"/>
      <c r="S37" s="1101"/>
      <c r="T37" s="1101"/>
      <c r="U37" s="14"/>
      <c r="V37" s="51"/>
      <c r="W37" s="1101"/>
      <c r="X37" s="23"/>
      <c r="Y37" s="24"/>
      <c r="Z37" s="15"/>
    </row>
    <row r="38" spans="1:26" ht="13.8" thickTop="1">
      <c r="A38" s="1101"/>
      <c r="C38" s="407"/>
      <c r="E38" s="281"/>
      <c r="F38" s="281"/>
      <c r="G38" s="281"/>
      <c r="H38" s="281"/>
      <c r="I38" s="281"/>
      <c r="J38" s="281"/>
      <c r="K38" s="281"/>
      <c r="L38" s="89"/>
      <c r="M38" s="35"/>
      <c r="N38" s="33"/>
      <c r="O38" s="1101"/>
      <c r="P38" s="1101"/>
      <c r="Q38" s="1101"/>
      <c r="R38" s="16"/>
      <c r="S38" s="1101"/>
      <c r="T38" s="1101"/>
      <c r="U38" s="1101"/>
      <c r="V38" s="51"/>
      <c r="W38" s="1101"/>
      <c r="X38" s="1101"/>
      <c r="Y38" s="1101"/>
      <c r="Z38" s="1101"/>
    </row>
    <row r="39" spans="1:26">
      <c r="A39" s="290" t="s">
        <v>256</v>
      </c>
      <c r="B39" s="58"/>
      <c r="C39" s="408"/>
      <c r="D39" s="58"/>
      <c r="E39" s="58"/>
      <c r="F39" s="281"/>
      <c r="G39" s="281"/>
      <c r="H39" s="281"/>
      <c r="I39" s="281"/>
      <c r="J39" s="281"/>
      <c r="K39" s="281"/>
      <c r="N39" s="41"/>
      <c r="O39" s="1101"/>
      <c r="P39" s="1101"/>
      <c r="Q39" s="1101"/>
      <c r="R39" s="16"/>
      <c r="S39" s="1101"/>
      <c r="T39" s="1101"/>
      <c r="U39" s="1101"/>
      <c r="W39" s="1101"/>
      <c r="X39" s="1101"/>
      <c r="Y39" s="1101"/>
      <c r="Z39" s="1101"/>
    </row>
    <row r="40" spans="1:26">
      <c r="A40" s="290"/>
      <c r="B40" s="58"/>
      <c r="C40" s="58"/>
      <c r="D40" s="58"/>
      <c r="E40" s="58"/>
      <c r="F40" s="281"/>
      <c r="G40" s="281"/>
      <c r="H40" s="281"/>
      <c r="I40" s="281"/>
      <c r="J40" s="281"/>
      <c r="K40" s="281"/>
      <c r="N40" s="41"/>
      <c r="O40" s="1101"/>
      <c r="P40" s="1101"/>
      <c r="Q40" s="1101"/>
      <c r="R40" s="16"/>
      <c r="S40" s="1101"/>
      <c r="T40" s="1101"/>
      <c r="U40" s="1101"/>
      <c r="W40" s="1101"/>
      <c r="X40" s="1101"/>
      <c r="Y40" s="1101"/>
      <c r="Z40" s="1101"/>
    </row>
    <row r="41" spans="1:26" ht="5.25" customHeight="1">
      <c r="A41" s="1298"/>
      <c r="B41" s="1298"/>
      <c r="C41" s="1298"/>
      <c r="D41" s="1298"/>
      <c r="E41" s="1298"/>
      <c r="F41" s="1298"/>
      <c r="G41" s="1298"/>
      <c r="H41" s="1298"/>
      <c r="I41" s="1298"/>
      <c r="J41" s="1144"/>
      <c r="K41" s="1144"/>
      <c r="N41" s="41"/>
      <c r="O41" s="1101"/>
      <c r="P41" s="1101"/>
      <c r="Q41" s="1101"/>
      <c r="R41" s="16"/>
      <c r="S41" s="1101"/>
      <c r="T41" s="1101"/>
      <c r="U41" s="1101"/>
      <c r="W41" s="1101"/>
      <c r="X41" s="1101"/>
      <c r="Y41" s="1101"/>
      <c r="Z41" s="1101"/>
    </row>
    <row r="42" spans="1:26" ht="13.5" customHeight="1">
      <c r="A42" s="1101"/>
      <c r="B42" s="1101"/>
      <c r="C42" s="1101"/>
      <c r="D42" s="1101"/>
      <c r="E42" s="1101"/>
      <c r="F42" s="1101"/>
      <c r="G42" s="1101"/>
      <c r="H42" s="1101"/>
      <c r="I42" s="1101"/>
      <c r="J42" s="1101"/>
      <c r="K42" s="1101"/>
      <c r="L42" s="147"/>
      <c r="M42" s="1101"/>
      <c r="N42" s="1101"/>
      <c r="O42" s="1101"/>
      <c r="P42" s="1101"/>
      <c r="Q42" s="1101"/>
      <c r="R42" s="1101"/>
      <c r="S42" s="1101"/>
      <c r="T42" s="1101"/>
      <c r="U42" s="1101"/>
      <c r="V42" s="1101"/>
      <c r="W42" s="1101"/>
      <c r="X42" s="1101"/>
      <c r="Y42" s="1101"/>
      <c r="Z42" s="1101"/>
    </row>
    <row r="43" spans="1:26" ht="12.75" customHeight="1">
      <c r="A43" s="1121" t="s">
        <v>275</v>
      </c>
      <c r="B43" s="1121"/>
      <c r="C43" s="1121"/>
      <c r="D43" s="1121"/>
      <c r="E43" s="1121"/>
      <c r="F43" s="1121"/>
      <c r="G43" s="1121"/>
      <c r="H43" s="1121"/>
      <c r="I43" s="1121"/>
      <c r="J43" s="1121"/>
      <c r="K43" s="1099"/>
      <c r="L43" s="84"/>
      <c r="M43" s="1101"/>
      <c r="N43" s="1101"/>
      <c r="O43" s="1101"/>
      <c r="P43" s="1101"/>
      <c r="Q43" s="1101"/>
      <c r="R43" s="1101"/>
      <c r="S43" s="1101"/>
      <c r="T43" s="1101"/>
      <c r="U43" s="1101"/>
      <c r="V43" s="1101"/>
      <c r="W43" s="1101"/>
      <c r="X43" s="1101"/>
      <c r="Y43" s="1101"/>
      <c r="Z43" s="1101"/>
    </row>
    <row r="44" spans="1:26" ht="13.35" customHeight="1">
      <c r="A44" s="1257"/>
      <c r="B44" s="1257"/>
      <c r="C44" s="1257"/>
      <c r="D44" s="1257"/>
      <c r="E44" s="1257"/>
      <c r="F44" s="1257"/>
      <c r="G44" s="1257"/>
      <c r="H44" s="1257"/>
      <c r="I44" s="1257"/>
      <c r="J44" s="1257"/>
      <c r="K44" s="35"/>
      <c r="L44" s="283"/>
      <c r="M44" s="1101"/>
      <c r="N44" s="1101"/>
      <c r="O44" s="1101"/>
      <c r="P44" s="1101"/>
      <c r="Q44" s="1101"/>
      <c r="R44" s="1101"/>
      <c r="S44" s="1101"/>
      <c r="T44" s="1101"/>
      <c r="U44" s="1101"/>
      <c r="V44" s="1101"/>
      <c r="W44" s="1101"/>
      <c r="X44" s="1101"/>
      <c r="Y44" s="1101"/>
      <c r="Z44" s="1101"/>
    </row>
    <row r="45" spans="1:26">
      <c r="A45" s="1362"/>
      <c r="B45" s="1362"/>
      <c r="C45" s="1362"/>
      <c r="D45" s="1362"/>
      <c r="E45" s="1362"/>
      <c r="F45" s="1362"/>
      <c r="G45" s="1362"/>
      <c r="H45" s="1362"/>
      <c r="I45" s="1362"/>
      <c r="J45" s="1362"/>
      <c r="K45" s="42"/>
      <c r="M45" s="1101"/>
      <c r="N45" s="1101"/>
      <c r="O45" s="1101"/>
      <c r="P45" s="1101"/>
      <c r="Q45" s="1101"/>
      <c r="R45" s="1101"/>
      <c r="S45" s="1101"/>
      <c r="T45" s="1101"/>
      <c r="U45" s="1101"/>
      <c r="V45" s="1101"/>
      <c r="W45" s="1101"/>
      <c r="X45" s="1101"/>
      <c r="Y45" s="1101"/>
      <c r="Z45" s="1101"/>
    </row>
    <row r="46" spans="1:26">
      <c r="A46" s="1255" t="s">
        <v>483</v>
      </c>
      <c r="B46" s="1255"/>
      <c r="C46" s="1255"/>
      <c r="D46" s="1255"/>
      <c r="E46" s="1255"/>
      <c r="F46" s="1255"/>
      <c r="G46" s="1255"/>
      <c r="H46" s="1255"/>
      <c r="I46" s="1255"/>
      <c r="J46" s="1255"/>
      <c r="K46" s="1099"/>
      <c r="M46" s="1101"/>
      <c r="N46" s="1101"/>
      <c r="O46" s="1101"/>
      <c r="P46" s="1101"/>
      <c r="Q46" s="1101"/>
      <c r="R46" s="1101"/>
      <c r="S46" s="1101"/>
      <c r="T46" s="1101"/>
      <c r="U46" s="1101"/>
      <c r="V46" s="1101"/>
      <c r="W46" s="1101"/>
      <c r="X46" s="1101"/>
      <c r="Y46" s="1101"/>
      <c r="Z46" s="1101"/>
    </row>
    <row r="47" spans="1:26">
      <c r="A47" s="1359" t="s">
        <v>354</v>
      </c>
      <c r="B47" s="1359" t="s">
        <v>484</v>
      </c>
      <c r="C47" s="1359" t="s">
        <v>485</v>
      </c>
      <c r="D47" s="1360" t="s">
        <v>486</v>
      </c>
      <c r="E47" s="1360" t="s">
        <v>378</v>
      </c>
      <c r="F47" s="1360" t="s">
        <v>379</v>
      </c>
      <c r="G47" s="1359" t="s">
        <v>380</v>
      </c>
      <c r="H47" s="1360" t="s">
        <v>381</v>
      </c>
      <c r="I47" s="1360" t="s">
        <v>382</v>
      </c>
      <c r="J47" s="1359" t="s">
        <v>383</v>
      </c>
      <c r="K47" s="1101"/>
      <c r="O47" s="1101"/>
      <c r="P47" s="1101"/>
      <c r="Q47" s="1101"/>
      <c r="R47" s="1101"/>
      <c r="S47" s="1101"/>
      <c r="T47" s="1101"/>
      <c r="U47" s="1101"/>
      <c r="W47" s="1101"/>
      <c r="X47" s="1"/>
      <c r="Y47" s="10"/>
      <c r="Z47" s="1101"/>
    </row>
    <row r="48" spans="1:26" ht="13.8" thickBot="1">
      <c r="A48" s="1301"/>
      <c r="B48" s="1301" t="s">
        <v>484</v>
      </c>
      <c r="C48" s="1301"/>
      <c r="D48" s="1361" t="s">
        <v>486</v>
      </c>
      <c r="E48" s="1361"/>
      <c r="F48" s="1361"/>
      <c r="G48" s="1301"/>
      <c r="H48" s="1361"/>
      <c r="I48" s="1361"/>
      <c r="J48" s="1301"/>
      <c r="K48" s="1101"/>
      <c r="L48" s="87"/>
      <c r="M48" s="38"/>
      <c r="N48" s="1358" t="s">
        <v>487</v>
      </c>
      <c r="O48" s="1358"/>
      <c r="P48" s="1358"/>
      <c r="Q48" s="1358"/>
      <c r="R48" s="1358"/>
      <c r="S48" s="1358"/>
      <c r="T48" s="1358"/>
      <c r="U48" s="1101"/>
      <c r="W48" s="1101"/>
      <c r="X48" s="1"/>
      <c r="Y48" s="10"/>
      <c r="Z48" s="1101"/>
    </row>
    <row r="49" spans="1:29">
      <c r="A49" s="212" t="s">
        <v>488</v>
      </c>
      <c r="B49" s="1159" t="s">
        <v>489</v>
      </c>
      <c r="C49" s="68" t="s">
        <v>490</v>
      </c>
      <c r="D49" s="991">
        <v>11296</v>
      </c>
      <c r="E49" s="992">
        <v>322050.08959999925</v>
      </c>
      <c r="F49" s="993">
        <v>388147.16114380845</v>
      </c>
      <c r="G49" s="994">
        <f>F49/E49</f>
        <v>1.2052384820817927</v>
      </c>
      <c r="H49" s="995">
        <v>31.628799999999966</v>
      </c>
      <c r="I49" s="995">
        <v>47.774441373696</v>
      </c>
      <c r="J49" s="996">
        <f>I49/H49</f>
        <v>1.5104727771428588</v>
      </c>
      <c r="K49" s="1101"/>
      <c r="L49" s="282"/>
      <c r="M49" s="280"/>
      <c r="N49" s="39"/>
      <c r="O49" s="1101"/>
      <c r="P49" s="1101"/>
      <c r="Q49" s="1101"/>
      <c r="R49" s="1101"/>
      <c r="S49" s="1101"/>
      <c r="T49" s="1101"/>
      <c r="U49" s="1101"/>
      <c r="W49" s="1101"/>
      <c r="X49" s="1101"/>
      <c r="Y49" s="1101"/>
      <c r="Z49" s="1101"/>
      <c r="AA49" s="1101"/>
      <c r="AB49" s="1101"/>
      <c r="AC49" s="1101"/>
    </row>
    <row r="50" spans="1:29" s="787" customFormat="1">
      <c r="A50" s="212" t="s">
        <v>488</v>
      </c>
      <c r="B50" s="1159" t="s">
        <v>489</v>
      </c>
      <c r="C50" s="68" t="s">
        <v>491</v>
      </c>
      <c r="D50" s="991">
        <v>410</v>
      </c>
      <c r="E50" s="992">
        <v>11689.141000000005</v>
      </c>
      <c r="F50" s="993">
        <v>8808.214426200002</v>
      </c>
      <c r="G50" s="994">
        <f t="shared" ref="G50:G52" si="0">F50/E50</f>
        <v>0.75353821347522443</v>
      </c>
      <c r="H50" s="995">
        <v>1.1479999999999997</v>
      </c>
      <c r="I50" s="995">
        <v>1.2221429813999998</v>
      </c>
      <c r="J50" s="996">
        <f t="shared" ref="J50:J52" si="1">I50/H50</f>
        <v>1.0645844785714287</v>
      </c>
      <c r="K50" s="1101"/>
      <c r="L50" s="282"/>
      <c r="M50" s="280"/>
      <c r="N50" s="39"/>
      <c r="O50" s="1101"/>
      <c r="P50" s="1101"/>
      <c r="Q50" s="1101"/>
      <c r="R50" s="1101"/>
      <c r="S50" s="1101"/>
      <c r="T50" s="1101"/>
      <c r="U50" s="1101"/>
      <c r="V50" s="30"/>
      <c r="W50" s="1101"/>
      <c r="X50" s="1101"/>
      <c r="Y50" s="1101"/>
      <c r="Z50" s="1101"/>
      <c r="AA50" s="1101"/>
      <c r="AB50" s="1101"/>
      <c r="AC50" s="1101"/>
    </row>
    <row r="51" spans="1:29" s="787" customFormat="1">
      <c r="A51" s="212" t="s">
        <v>488</v>
      </c>
      <c r="B51" s="1159" t="s">
        <v>489</v>
      </c>
      <c r="C51" s="68" t="s">
        <v>492</v>
      </c>
      <c r="D51" s="991">
        <v>757</v>
      </c>
      <c r="E51" s="992">
        <v>21582.145700000005</v>
      </c>
      <c r="F51" s="993">
        <v>16262.971513739994</v>
      </c>
      <c r="G51" s="994">
        <f t="shared" si="0"/>
        <v>0.75353821347522421</v>
      </c>
      <c r="H51" s="995">
        <v>2.1195999999999993</v>
      </c>
      <c r="I51" s="995">
        <v>2.2564932607799997</v>
      </c>
      <c r="J51" s="996">
        <f t="shared" si="1"/>
        <v>1.0645844785714287</v>
      </c>
      <c r="K51" s="1101"/>
      <c r="L51" s="282"/>
      <c r="M51" s="280"/>
      <c r="N51" s="39"/>
      <c r="O51" s="1101"/>
      <c r="P51" s="1101"/>
      <c r="Q51" s="1101"/>
      <c r="R51" s="1101"/>
      <c r="S51" s="1101"/>
      <c r="T51" s="1101"/>
      <c r="U51" s="1101"/>
      <c r="V51" s="30"/>
      <c r="W51" s="1101"/>
      <c r="X51" s="1101"/>
      <c r="Y51" s="1101"/>
      <c r="Z51" s="1101"/>
      <c r="AA51" s="1101"/>
      <c r="AB51" s="1101"/>
      <c r="AC51" s="1101"/>
    </row>
    <row r="52" spans="1:29" s="787" customFormat="1">
      <c r="A52" s="212" t="s">
        <v>488</v>
      </c>
      <c r="B52" s="1159" t="s">
        <v>489</v>
      </c>
      <c r="C52" s="68" t="s">
        <v>493</v>
      </c>
      <c r="D52" s="991">
        <v>1044</v>
      </c>
      <c r="E52" s="992">
        <v>29764.544400000021</v>
      </c>
      <c r="F52" s="993">
        <v>41739.549188400051</v>
      </c>
      <c r="G52" s="994">
        <f t="shared" si="0"/>
        <v>1.4023244779920105</v>
      </c>
      <c r="H52" s="995">
        <v>2.9232000000000014</v>
      </c>
      <c r="I52" s="995">
        <v>5.7913777548000036</v>
      </c>
      <c r="J52" s="996">
        <f t="shared" si="1"/>
        <v>1.9811773928571432</v>
      </c>
      <c r="K52" s="1101"/>
      <c r="L52" s="282"/>
      <c r="M52" s="280"/>
      <c r="N52" s="39"/>
      <c r="O52" s="1101"/>
      <c r="P52" s="1101"/>
      <c r="Q52" s="1101"/>
      <c r="R52" s="1101"/>
      <c r="S52" s="1101"/>
      <c r="T52" s="1101"/>
      <c r="U52" s="1101"/>
      <c r="V52" s="30"/>
      <c r="W52" s="1101"/>
      <c r="X52" s="1101"/>
      <c r="Y52" s="1101"/>
      <c r="Z52" s="1101"/>
      <c r="AA52" s="1101"/>
      <c r="AB52" s="1101"/>
      <c r="AC52" s="1101"/>
    </row>
    <row r="53" spans="1:29" ht="26.4">
      <c r="A53" s="212" t="s">
        <v>488</v>
      </c>
      <c r="B53" s="1159" t="s">
        <v>494</v>
      </c>
      <c r="C53" s="1159"/>
      <c r="D53" s="476">
        <v>290</v>
      </c>
      <c r="E53" s="992">
        <v>3675.3150000000023</v>
      </c>
      <c r="F53" s="993">
        <v>6283.714291838146</v>
      </c>
      <c r="G53" s="994">
        <f t="shared" ref="G53:G62" si="2">F53/E53</f>
        <v>1.7097076826988005</v>
      </c>
      <c r="H53" s="997">
        <v>0.41819999999999991</v>
      </c>
      <c r="I53" s="997">
        <v>0.71682800500092936</v>
      </c>
      <c r="J53" s="996">
        <f t="shared" ref="J53:J62" si="3">I53/H53</f>
        <v>1.7140793998109267</v>
      </c>
      <c r="K53" s="1101"/>
      <c r="N53" s="1099"/>
      <c r="O53" s="1099"/>
      <c r="P53" s="1099"/>
      <c r="Q53" s="1099"/>
      <c r="R53" s="1099"/>
      <c r="S53" s="1099"/>
      <c r="T53" s="1099"/>
      <c r="U53" s="1101"/>
      <c r="V53" s="1099"/>
      <c r="W53" s="1099"/>
      <c r="X53" s="1099"/>
      <c r="Y53" s="1099"/>
      <c r="Z53" s="1099"/>
      <c r="AA53" s="1099"/>
      <c r="AB53" s="1099"/>
      <c r="AC53" s="1099"/>
    </row>
    <row r="54" spans="1:29" ht="25.5" customHeight="1">
      <c r="A54" s="212" t="s">
        <v>488</v>
      </c>
      <c r="B54" s="1159" t="s">
        <v>495</v>
      </c>
      <c r="C54" s="1159"/>
      <c r="D54" s="476">
        <v>408</v>
      </c>
      <c r="E54" s="480">
        <v>42024</v>
      </c>
      <c r="F54" s="613">
        <v>42024</v>
      </c>
      <c r="G54" s="994">
        <f t="shared" si="2"/>
        <v>1</v>
      </c>
      <c r="H54" s="614">
        <v>4.732799999999993</v>
      </c>
      <c r="I54" s="614">
        <v>4.715836723243064</v>
      </c>
      <c r="J54" s="996">
        <f t="shared" si="3"/>
        <v>0.99641580528293416</v>
      </c>
      <c r="K54" s="1101"/>
      <c r="L54" s="92"/>
      <c r="M54" s="32"/>
      <c r="N54" s="33"/>
      <c r="O54" s="1101"/>
      <c r="P54" s="1101"/>
      <c r="Q54" s="1101"/>
      <c r="R54" s="1101"/>
      <c r="S54" s="1101"/>
      <c r="T54" s="1101"/>
      <c r="U54" s="1101"/>
      <c r="W54" s="1101"/>
      <c r="X54" s="1101"/>
      <c r="Y54" s="1101"/>
      <c r="Z54" s="1101"/>
      <c r="AA54" s="1101"/>
      <c r="AB54" s="1101"/>
      <c r="AC54" s="1101"/>
    </row>
    <row r="55" spans="1:29" ht="15">
      <c r="A55" s="212" t="s">
        <v>488</v>
      </c>
      <c r="B55" s="1159" t="s">
        <v>496</v>
      </c>
      <c r="C55" s="1159" t="s">
        <v>497</v>
      </c>
      <c r="D55" s="476">
        <v>123</v>
      </c>
      <c r="E55" s="480">
        <v>6710.6291999999949</v>
      </c>
      <c r="F55" s="613">
        <v>1246.259958371998</v>
      </c>
      <c r="G55" s="994">
        <f t="shared" si="2"/>
        <v>0.18571432293889803</v>
      </c>
      <c r="H55" s="614">
        <v>1.5708000000000006</v>
      </c>
      <c r="I55" s="614">
        <v>0.26880116749199973</v>
      </c>
      <c r="J55" s="996">
        <f t="shared" si="3"/>
        <v>0.17112373789915941</v>
      </c>
      <c r="K55" s="1101"/>
      <c r="L55" s="93"/>
      <c r="M55" s="34"/>
      <c r="N55" s="33"/>
      <c r="O55" s="1101"/>
      <c r="P55" s="1101"/>
      <c r="Q55" s="1101"/>
      <c r="R55" s="1101"/>
      <c r="S55" s="1101"/>
      <c r="T55" s="1101"/>
      <c r="U55" s="1101"/>
      <c r="W55" s="1101"/>
      <c r="X55" s="1"/>
      <c r="Y55" s="1101"/>
      <c r="Z55" s="1101"/>
      <c r="AA55" s="1101"/>
      <c r="AB55" s="1101"/>
      <c r="AC55" s="1101"/>
    </row>
    <row r="56" spans="1:29">
      <c r="A56" s="212" t="s">
        <v>488</v>
      </c>
      <c r="B56" s="1159" t="s">
        <v>496</v>
      </c>
      <c r="C56" s="1159" t="s">
        <v>498</v>
      </c>
      <c r="D56" s="476">
        <v>238</v>
      </c>
      <c r="E56" s="998">
        <v>2026.6352999999997</v>
      </c>
      <c r="F56" s="999">
        <v>895.09824985102455</v>
      </c>
      <c r="G56" s="994">
        <f t="shared" si="2"/>
        <v>0.44166715632113224</v>
      </c>
      <c r="H56" s="1000">
        <v>3.1866000000000003</v>
      </c>
      <c r="I56" s="1000">
        <v>1.406582964051611</v>
      </c>
      <c r="J56" s="996">
        <f t="shared" si="3"/>
        <v>0.44140556205724307</v>
      </c>
      <c r="K56" s="1101"/>
      <c r="L56" s="91"/>
      <c r="M56" s="42"/>
      <c r="N56" s="231"/>
      <c r="O56" s="231"/>
      <c r="P56" s="231"/>
      <c r="Q56" s="231"/>
      <c r="R56" s="231"/>
      <c r="S56" s="231"/>
      <c r="T56" s="231"/>
      <c r="U56" s="1101"/>
      <c r="W56" s="1101"/>
      <c r="X56" s="1"/>
      <c r="Y56" s="1101"/>
      <c r="Z56" s="1101"/>
      <c r="AA56" s="1101"/>
      <c r="AB56" s="1101"/>
      <c r="AC56" s="1101"/>
    </row>
    <row r="57" spans="1:29">
      <c r="A57" s="212" t="s">
        <v>488</v>
      </c>
      <c r="B57" s="1159" t="s">
        <v>496</v>
      </c>
      <c r="C57" s="1159" t="s">
        <v>499</v>
      </c>
      <c r="D57" s="476">
        <v>397</v>
      </c>
      <c r="E57" s="998">
        <v>31484.15040000002</v>
      </c>
      <c r="F57" s="999">
        <v>19913.055410439159</v>
      </c>
      <c r="G57" s="994">
        <f t="shared" si="2"/>
        <v>0.63247872842200459</v>
      </c>
      <c r="H57" s="1000">
        <v>2.8991999999999973</v>
      </c>
      <c r="I57" s="1000">
        <v>2.1709134918047392</v>
      </c>
      <c r="J57" s="996">
        <f t="shared" si="3"/>
        <v>0.74879742404964866</v>
      </c>
      <c r="K57" s="1101"/>
      <c r="L57" s="89"/>
      <c r="M57" s="35"/>
      <c r="N57" s="33"/>
      <c r="O57" s="1101"/>
      <c r="P57" s="1101"/>
      <c r="Q57" s="1101"/>
      <c r="R57" s="1101"/>
      <c r="S57" s="1101"/>
      <c r="T57" s="1101"/>
      <c r="U57" s="1101"/>
      <c r="W57" s="1101"/>
      <c r="X57" s="1"/>
      <c r="Y57" s="1101"/>
      <c r="Z57" s="1101"/>
      <c r="AA57" s="1101"/>
      <c r="AB57" s="1101"/>
      <c r="AC57" s="1101"/>
    </row>
    <row r="58" spans="1:29">
      <c r="A58" s="212" t="s">
        <v>500</v>
      </c>
      <c r="B58" s="1159" t="s">
        <v>501</v>
      </c>
      <c r="C58" s="1159"/>
      <c r="D58" s="1001">
        <v>302</v>
      </c>
      <c r="E58" s="992">
        <v>271112.37550000008</v>
      </c>
      <c r="F58" s="993">
        <v>108513.10394296107</v>
      </c>
      <c r="G58" s="994">
        <f t="shared" si="2"/>
        <v>0.40025138558442913</v>
      </c>
      <c r="H58" s="997">
        <v>50.723890000000011</v>
      </c>
      <c r="I58" s="997">
        <v>78.471041454778629</v>
      </c>
      <c r="J58" s="996">
        <f t="shared" si="3"/>
        <v>1.5470233346610169</v>
      </c>
      <c r="K58" s="1101"/>
      <c r="L58" s="91"/>
      <c r="M58" s="42"/>
      <c r="N58" s="33"/>
      <c r="O58" s="1101"/>
      <c r="P58" s="1101"/>
      <c r="Q58" s="1101"/>
      <c r="R58" s="1101"/>
      <c r="S58" s="1101"/>
      <c r="T58" s="1101"/>
      <c r="U58" s="1101"/>
      <c r="W58" s="1101"/>
      <c r="X58" s="1"/>
      <c r="Y58" s="1101"/>
      <c r="Z58" s="1101"/>
      <c r="AA58" s="1101"/>
      <c r="AB58" s="1101"/>
      <c r="AC58" s="1101"/>
    </row>
    <row r="59" spans="1:29">
      <c r="A59" s="212" t="s">
        <v>500</v>
      </c>
      <c r="B59" s="1159" t="s">
        <v>502</v>
      </c>
      <c r="C59" s="1159" t="s">
        <v>503</v>
      </c>
      <c r="D59" s="991">
        <v>475</v>
      </c>
      <c r="E59" s="992">
        <v>205619.33000000002</v>
      </c>
      <c r="F59" s="993">
        <v>108333.98209260323</v>
      </c>
      <c r="G59" s="994">
        <f t="shared" si="2"/>
        <v>0.5268667206171872</v>
      </c>
      <c r="H59" s="997">
        <v>24.059980000000014</v>
      </c>
      <c r="I59" s="997">
        <v>60.504216592787529</v>
      </c>
      <c r="J59" s="996">
        <f t="shared" si="3"/>
        <v>2.5147243095292473</v>
      </c>
      <c r="K59" s="1101"/>
      <c r="L59" s="92"/>
      <c r="M59" s="32"/>
      <c r="O59" s="1101"/>
      <c r="P59" s="1101"/>
      <c r="Q59" s="1101"/>
      <c r="R59" s="1101"/>
      <c r="S59" s="1101"/>
      <c r="T59" s="1101"/>
      <c r="U59" s="1101"/>
      <c r="V59" s="1101"/>
      <c r="W59" s="1101"/>
      <c r="X59" s="1101"/>
      <c r="Y59" s="1101"/>
      <c r="Z59" s="1101"/>
      <c r="AA59" s="1101"/>
      <c r="AB59" s="1101"/>
      <c r="AC59" s="1101"/>
    </row>
    <row r="60" spans="1:29">
      <c r="A60" s="226" t="s">
        <v>500</v>
      </c>
      <c r="B60" s="227" t="s">
        <v>502</v>
      </c>
      <c r="C60" s="227" t="s">
        <v>504</v>
      </c>
      <c r="D60" s="1002">
        <v>0</v>
      </c>
      <c r="E60" s="1003">
        <v>0</v>
      </c>
      <c r="F60" s="1004">
        <v>0</v>
      </c>
      <c r="G60" s="1005" t="e">
        <f t="shared" si="2"/>
        <v>#DIV/0!</v>
      </c>
      <c r="H60" s="1006">
        <v>0</v>
      </c>
      <c r="I60" s="1006">
        <v>0</v>
      </c>
      <c r="J60" s="1007" t="e">
        <f t="shared" si="3"/>
        <v>#DIV/0!</v>
      </c>
      <c r="K60" s="1101"/>
      <c r="L60" s="92"/>
      <c r="M60" s="32"/>
      <c r="N60" s="33"/>
      <c r="O60" s="1101"/>
      <c r="P60" s="1101"/>
      <c r="Q60" s="1101"/>
      <c r="R60" s="1101"/>
      <c r="S60" s="1101"/>
      <c r="T60" s="1101"/>
      <c r="U60" s="1101"/>
      <c r="W60" s="1101"/>
      <c r="X60" s="1"/>
      <c r="Y60" s="1101"/>
      <c r="Z60" s="1101"/>
      <c r="AA60" s="1101"/>
      <c r="AB60" s="1101"/>
      <c r="AC60" s="1101"/>
    </row>
    <row r="61" spans="1:29" s="1" customFormat="1" ht="12.75" customHeight="1">
      <c r="A61" s="212" t="s">
        <v>505</v>
      </c>
      <c r="B61" s="1159" t="s">
        <v>506</v>
      </c>
      <c r="C61" s="1159" t="s">
        <v>507</v>
      </c>
      <c r="D61" s="476">
        <v>108</v>
      </c>
      <c r="E61" s="480">
        <v>43752.254800000002</v>
      </c>
      <c r="F61" s="613">
        <v>49130.022988856115</v>
      </c>
      <c r="G61" s="994">
        <f t="shared" si="2"/>
        <v>1.1229140809642595</v>
      </c>
      <c r="H61" s="1008">
        <v>31.131629999999998</v>
      </c>
      <c r="I61" s="1008">
        <v>51.407675076063086</v>
      </c>
      <c r="J61" s="996">
        <f t="shared" si="3"/>
        <v>1.6513004643850351</v>
      </c>
      <c r="K61" s="1101"/>
      <c r="L61" s="94"/>
      <c r="M61" s="66"/>
      <c r="N61" s="67"/>
      <c r="V61" s="30"/>
      <c r="W61" s="1101"/>
      <c r="X61" s="1101"/>
      <c r="Y61" s="1101"/>
      <c r="Z61" s="1101"/>
    </row>
    <row r="62" spans="1:29" s="1" customFormat="1" ht="12.75" customHeight="1">
      <c r="A62" s="226" t="s">
        <v>505</v>
      </c>
      <c r="B62" s="227" t="s">
        <v>506</v>
      </c>
      <c r="C62" s="227" t="s">
        <v>508</v>
      </c>
      <c r="D62" s="477">
        <v>1074</v>
      </c>
      <c r="E62" s="481">
        <v>1236048.138730007</v>
      </c>
      <c r="F62" s="615">
        <v>1559134.9014301151</v>
      </c>
      <c r="G62" s="1005">
        <f t="shared" si="2"/>
        <v>1.2613868769157062</v>
      </c>
      <c r="H62" s="1009">
        <v>924.03746999999987</v>
      </c>
      <c r="I62" s="1009">
        <v>1729.9035599093791</v>
      </c>
      <c r="J62" s="1007">
        <f t="shared" si="3"/>
        <v>1.8721140820289239</v>
      </c>
      <c r="K62" s="1101"/>
      <c r="L62" s="93"/>
      <c r="M62" s="34"/>
      <c r="N62" s="67"/>
      <c r="V62" s="30"/>
      <c r="W62" s="1101"/>
      <c r="X62" s="1101"/>
      <c r="Y62" s="1101"/>
      <c r="Z62" s="1101"/>
    </row>
    <row r="63" spans="1:29" s="1" customFormat="1" ht="25.5" customHeight="1">
      <c r="A63" s="212" t="s">
        <v>505</v>
      </c>
      <c r="B63" s="1158" t="s">
        <v>509</v>
      </c>
      <c r="C63" s="1159" t="s">
        <v>510</v>
      </c>
      <c r="D63" s="156">
        <v>15</v>
      </c>
      <c r="E63" s="1010">
        <v>14180.7634</v>
      </c>
      <c r="F63" s="1011">
        <v>20337.468576294534</v>
      </c>
      <c r="G63" s="996">
        <f>F63/E63</f>
        <v>1.4341589378957225</v>
      </c>
      <c r="H63" s="1012">
        <v>2.5005000000000002</v>
      </c>
      <c r="I63" s="1013">
        <v>7.6920595830679979</v>
      </c>
      <c r="J63" s="996">
        <f>I63/H63</f>
        <v>3.0762085915088972</v>
      </c>
      <c r="K63" s="1101"/>
      <c r="L63" s="94"/>
      <c r="M63" s="66"/>
      <c r="N63" s="67"/>
      <c r="V63" s="30"/>
      <c r="W63" s="1101"/>
      <c r="X63" s="1101"/>
      <c r="Y63" s="1101"/>
      <c r="Z63" s="1101"/>
    </row>
    <row r="64" spans="1:29" s="1" customFormat="1" ht="25.5" customHeight="1">
      <c r="A64" s="212" t="s">
        <v>505</v>
      </c>
      <c r="B64" s="1158" t="s">
        <v>509</v>
      </c>
      <c r="C64" s="1159" t="s">
        <v>511</v>
      </c>
      <c r="D64" s="156">
        <v>42</v>
      </c>
      <c r="E64" s="1010">
        <v>234438.82016999996</v>
      </c>
      <c r="F64" s="1011">
        <v>236404.72485657965</v>
      </c>
      <c r="G64" s="996">
        <f>F64/E64</f>
        <v>1.0083855766086611</v>
      </c>
      <c r="H64" s="1012">
        <v>56.690880000000007</v>
      </c>
      <c r="I64" s="1013">
        <v>75.915018933146314</v>
      </c>
      <c r="J64" s="996">
        <f>I64/H64</f>
        <v>1.3391046131784567</v>
      </c>
      <c r="K64" s="1101"/>
      <c r="L64" s="94"/>
      <c r="M64" s="66"/>
      <c r="N64" s="67"/>
      <c r="V64" s="30"/>
      <c r="W64" s="1101"/>
      <c r="X64" s="1101"/>
      <c r="Y64" s="1101"/>
      <c r="Z64" s="1101"/>
    </row>
    <row r="65" spans="1:40" ht="25.5" customHeight="1">
      <c r="A65" s="736" t="s">
        <v>505</v>
      </c>
      <c r="B65" s="737" t="s">
        <v>509</v>
      </c>
      <c r="C65" s="738" t="s">
        <v>512</v>
      </c>
      <c r="D65" s="739">
        <v>5</v>
      </c>
      <c r="E65" s="1014">
        <v>5354.3517000000002</v>
      </c>
      <c r="F65" s="1015">
        <v>6116.1065471469383</v>
      </c>
      <c r="G65" s="1016">
        <f t="shared" ref="G65:G74" si="4">F65/E65</f>
        <v>1.1422683622271093</v>
      </c>
      <c r="H65" s="1017">
        <v>1.3445</v>
      </c>
      <c r="I65" s="1018">
        <v>2.4175935334105421</v>
      </c>
      <c r="J65" s="1016">
        <f t="shared" ref="J65:J74" si="5">I65/H65</f>
        <v>1.7981357630424262</v>
      </c>
      <c r="O65" s="1101"/>
      <c r="P65" s="1101"/>
      <c r="Q65" s="1101"/>
      <c r="R65" s="1101"/>
      <c r="S65" s="1101"/>
      <c r="T65" s="1101"/>
      <c r="U65" s="1101"/>
      <c r="W65" s="1101"/>
      <c r="X65" s="1101"/>
      <c r="Y65" s="1101"/>
      <c r="Z65" s="1101"/>
      <c r="AA65" s="1101"/>
      <c r="AB65" s="1101"/>
      <c r="AC65" s="1101"/>
      <c r="AD65" s="1101"/>
      <c r="AE65" s="1101"/>
      <c r="AF65" s="1101"/>
      <c r="AG65" s="1101"/>
      <c r="AH65" s="1101"/>
      <c r="AI65" s="1101"/>
      <c r="AJ65" s="1101"/>
      <c r="AK65" s="1101"/>
      <c r="AL65" s="1101"/>
      <c r="AM65" s="1101"/>
      <c r="AN65" s="1101"/>
    </row>
    <row r="66" spans="1:40" s="1" customFormat="1" ht="12.75" customHeight="1">
      <c r="A66" s="736" t="s">
        <v>505</v>
      </c>
      <c r="B66" s="737" t="s">
        <v>509</v>
      </c>
      <c r="C66" s="738" t="s">
        <v>513</v>
      </c>
      <c r="D66" s="739">
        <v>47</v>
      </c>
      <c r="E66" s="1014">
        <v>558449.96945999993</v>
      </c>
      <c r="F66" s="1015">
        <v>576406.29581063823</v>
      </c>
      <c r="G66" s="1016">
        <f t="shared" si="4"/>
        <v>1.0321538675487822</v>
      </c>
      <c r="H66" s="1017">
        <v>67.778529999999989</v>
      </c>
      <c r="I66" s="1018">
        <v>88.748002968353404</v>
      </c>
      <c r="J66" s="1016">
        <f t="shared" si="5"/>
        <v>1.3093822331105944</v>
      </c>
      <c r="K66" s="1101"/>
      <c r="L66" s="94"/>
      <c r="M66" s="66"/>
      <c r="N66" s="67"/>
      <c r="V66" s="30"/>
      <c r="W66" s="1101"/>
      <c r="X66" s="1101"/>
      <c r="Y66" s="1101"/>
      <c r="Z66" s="1101"/>
    </row>
    <row r="67" spans="1:40" s="1" customFormat="1" ht="25.5" customHeight="1">
      <c r="A67" s="736" t="s">
        <v>505</v>
      </c>
      <c r="B67" s="737" t="s">
        <v>509</v>
      </c>
      <c r="C67" s="738" t="s">
        <v>514</v>
      </c>
      <c r="D67" s="739">
        <v>50</v>
      </c>
      <c r="E67" s="1014">
        <v>106798.52000000008</v>
      </c>
      <c r="F67" s="1015">
        <v>79541.800098327614</v>
      </c>
      <c r="G67" s="1016">
        <f t="shared" si="4"/>
        <v>0.7447837301334097</v>
      </c>
      <c r="H67" s="1017">
        <v>9.9950000000000028</v>
      </c>
      <c r="I67" s="1018">
        <v>4.5746274627730097</v>
      </c>
      <c r="J67" s="1016">
        <f t="shared" si="5"/>
        <v>0.45769159207333748</v>
      </c>
      <c r="K67" s="1101"/>
      <c r="L67" s="96"/>
      <c r="M67" s="68"/>
      <c r="N67" s="68"/>
      <c r="V67" s="30"/>
      <c r="W67" s="1101"/>
      <c r="X67" s="1101"/>
      <c r="Y67" s="1101"/>
      <c r="Z67" s="1101"/>
    </row>
    <row r="68" spans="1:40" s="1" customFormat="1" ht="25.5" customHeight="1">
      <c r="A68" s="736" t="s">
        <v>505</v>
      </c>
      <c r="B68" s="737" t="s">
        <v>509</v>
      </c>
      <c r="C68" s="738" t="s">
        <v>515</v>
      </c>
      <c r="D68" s="739">
        <v>1</v>
      </c>
      <c r="E68" s="1014">
        <v>4959.4715999999999</v>
      </c>
      <c r="F68" s="1015">
        <v>5035.267355977403</v>
      </c>
      <c r="G68" s="1016">
        <f t="shared" si="4"/>
        <v>1.0152830305505536</v>
      </c>
      <c r="H68" s="1017">
        <v>0.73219999999999996</v>
      </c>
      <c r="I68" s="1018">
        <v>0.53952272140203039</v>
      </c>
      <c r="J68" s="1016">
        <f t="shared" si="5"/>
        <v>0.73685157252394207</v>
      </c>
      <c r="K68" s="1101"/>
      <c r="L68" s="97"/>
      <c r="M68" s="69"/>
      <c r="N68" s="67"/>
      <c r="V68" s="30"/>
      <c r="W68" s="172"/>
      <c r="X68" s="1101"/>
      <c r="Y68" s="1101"/>
      <c r="Z68" s="1101"/>
    </row>
    <row r="69" spans="1:40" s="1" customFormat="1" ht="25.5" customHeight="1">
      <c r="A69" s="736" t="s">
        <v>505</v>
      </c>
      <c r="B69" s="737" t="s">
        <v>509</v>
      </c>
      <c r="C69" s="738" t="s">
        <v>516</v>
      </c>
      <c r="D69" s="739">
        <v>8</v>
      </c>
      <c r="E69" s="1014">
        <v>51552.217299999997</v>
      </c>
      <c r="F69" s="1015">
        <v>81383.242022917751</v>
      </c>
      <c r="G69" s="1016">
        <f t="shared" si="4"/>
        <v>1.5786564824034786</v>
      </c>
      <c r="H69" s="1017">
        <v>8.1335999999999995</v>
      </c>
      <c r="I69" s="1018">
        <v>14.623438814877968</v>
      </c>
      <c r="J69" s="1016">
        <f t="shared" si="5"/>
        <v>1.7979048410147989</v>
      </c>
      <c r="K69" s="1101"/>
      <c r="L69" s="97"/>
      <c r="M69" s="69"/>
      <c r="N69" s="67"/>
      <c r="V69" s="30"/>
      <c r="W69" s="172"/>
      <c r="X69" s="1101"/>
      <c r="Y69" s="1101"/>
      <c r="Z69" s="1101"/>
    </row>
    <row r="70" spans="1:40" ht="35.25" customHeight="1">
      <c r="A70" s="736" t="s">
        <v>505</v>
      </c>
      <c r="B70" s="737" t="s">
        <v>509</v>
      </c>
      <c r="C70" s="738" t="s">
        <v>517</v>
      </c>
      <c r="D70" s="739">
        <v>5</v>
      </c>
      <c r="E70" s="1014">
        <v>38940.209000000003</v>
      </c>
      <c r="F70" s="1015">
        <v>77383.07697234505</v>
      </c>
      <c r="G70" s="1016">
        <f t="shared" si="4"/>
        <v>1.9872280853023938</v>
      </c>
      <c r="H70" s="1017">
        <v>3.927</v>
      </c>
      <c r="I70" s="1018">
        <v>4.2523772780560583</v>
      </c>
      <c r="J70" s="1016">
        <f t="shared" si="5"/>
        <v>1.0828564497214306</v>
      </c>
      <c r="K70" s="1101"/>
      <c r="O70" s="1101"/>
      <c r="P70" s="1101"/>
      <c r="Q70" s="1101"/>
      <c r="R70" s="1101"/>
      <c r="S70" s="1101"/>
      <c r="T70" s="1101"/>
      <c r="U70" s="1101"/>
      <c r="W70" s="1101"/>
      <c r="X70" s="1101"/>
      <c r="Y70" s="1101"/>
      <c r="Z70" s="1101"/>
      <c r="AA70" s="1101"/>
      <c r="AB70" s="1101"/>
      <c r="AC70" s="1101"/>
      <c r="AD70" s="1101"/>
      <c r="AE70" s="1101"/>
      <c r="AF70" s="1101"/>
      <c r="AG70" s="1101"/>
      <c r="AH70" s="1101"/>
      <c r="AI70" s="1101"/>
      <c r="AJ70" s="1101"/>
      <c r="AK70" s="1101"/>
      <c r="AL70" s="1101"/>
      <c r="AM70" s="1101"/>
      <c r="AN70" s="1101"/>
    </row>
    <row r="71" spans="1:40" ht="26.4">
      <c r="A71" s="736" t="s">
        <v>505</v>
      </c>
      <c r="B71" s="737" t="s">
        <v>509</v>
      </c>
      <c r="C71" s="738" t="s">
        <v>518</v>
      </c>
      <c r="D71" s="739">
        <v>5</v>
      </c>
      <c r="E71" s="1014">
        <v>31059.029000000002</v>
      </c>
      <c r="F71" s="1015">
        <v>17855.949594787344</v>
      </c>
      <c r="G71" s="1016">
        <f t="shared" si="4"/>
        <v>0.57490366472137111</v>
      </c>
      <c r="H71" s="1017">
        <v>5.0525000000000002</v>
      </c>
      <c r="I71" s="1018">
        <v>2.6397067180638607</v>
      </c>
      <c r="J71" s="1016">
        <f t="shared" si="5"/>
        <v>0.52245556023035344</v>
      </c>
      <c r="K71" s="1101"/>
      <c r="O71" s="1101"/>
      <c r="P71" s="1101"/>
      <c r="Q71" s="1101"/>
      <c r="R71" s="1101"/>
      <c r="S71" s="1101"/>
      <c r="T71" s="1101"/>
      <c r="U71" s="1101"/>
      <c r="W71" s="1101"/>
      <c r="X71" s="1101"/>
      <c r="Y71" s="1101"/>
      <c r="Z71" s="1101"/>
      <c r="AA71" s="1101"/>
      <c r="AB71" s="1101"/>
      <c r="AC71" s="1101"/>
      <c r="AD71" s="1101"/>
      <c r="AE71" s="1101"/>
      <c r="AF71" s="1101"/>
      <c r="AG71" s="1101"/>
      <c r="AH71" s="1101"/>
      <c r="AI71" s="1101"/>
      <c r="AJ71" s="1101"/>
      <c r="AK71" s="1101"/>
      <c r="AL71" s="1101"/>
      <c r="AM71" s="1101"/>
      <c r="AN71" s="1099"/>
    </row>
    <row r="72" spans="1:40">
      <c r="A72" s="736" t="s">
        <v>505</v>
      </c>
      <c r="B72" s="737" t="s">
        <v>519</v>
      </c>
      <c r="C72" s="738"/>
      <c r="D72" s="739">
        <v>1416</v>
      </c>
      <c r="E72" s="1014">
        <v>1005360</v>
      </c>
      <c r="F72" s="1015">
        <v>1021882</v>
      </c>
      <c r="G72" s="1016">
        <f t="shared" si="4"/>
        <v>1.016433914219782</v>
      </c>
      <c r="H72" s="1017">
        <v>236.33039999999772</v>
      </c>
      <c r="I72" s="1018">
        <v>329.65994579946391</v>
      </c>
      <c r="J72" s="1016">
        <f t="shared" si="5"/>
        <v>1.3949113012945735</v>
      </c>
      <c r="K72" s="1101"/>
      <c r="O72" s="1101"/>
      <c r="P72" s="1101"/>
      <c r="Q72" s="1101"/>
      <c r="R72" s="1101"/>
      <c r="S72" s="1101"/>
      <c r="T72" s="1101"/>
      <c r="U72" s="1101"/>
      <c r="W72" s="1101"/>
      <c r="X72" s="1101"/>
      <c r="Y72" s="1101"/>
      <c r="Z72" s="1101"/>
      <c r="AA72" s="1101"/>
      <c r="AB72" s="1101"/>
      <c r="AC72" s="1101"/>
      <c r="AD72" s="1101"/>
      <c r="AE72" s="1101"/>
      <c r="AF72" s="1101"/>
      <c r="AG72" s="1101"/>
      <c r="AH72" s="1101"/>
      <c r="AI72" s="1101"/>
      <c r="AJ72" s="1101"/>
      <c r="AK72" s="1101"/>
      <c r="AL72" s="1101"/>
      <c r="AM72" s="1101"/>
      <c r="AN72" s="1099"/>
    </row>
    <row r="73" spans="1:40" s="787" customFormat="1" ht="26.4">
      <c r="A73" s="736" t="s">
        <v>505</v>
      </c>
      <c r="B73" s="737" t="s">
        <v>520</v>
      </c>
      <c r="C73" s="738" t="s">
        <v>521</v>
      </c>
      <c r="D73" s="739">
        <v>137</v>
      </c>
      <c r="E73" s="1014">
        <v>23824.300000000032</v>
      </c>
      <c r="F73" s="1015">
        <v>21324.183102197203</v>
      </c>
      <c r="G73" s="1016">
        <f t="shared" si="4"/>
        <v>0.89506021592227991</v>
      </c>
      <c r="H73" s="1017">
        <v>1.5344000000000033</v>
      </c>
      <c r="I73" s="1018">
        <v>7.835049733237601</v>
      </c>
      <c r="J73" s="1016">
        <f t="shared" si="5"/>
        <v>5.1062628605562983</v>
      </c>
      <c r="K73" s="1101"/>
      <c r="L73" s="86"/>
      <c r="M73" s="30"/>
      <c r="N73" s="30"/>
      <c r="O73" s="1101"/>
      <c r="P73" s="1101"/>
      <c r="Q73" s="1101"/>
      <c r="R73" s="1101"/>
      <c r="S73" s="1101"/>
      <c r="T73" s="1101"/>
      <c r="U73" s="1101"/>
      <c r="V73" s="30"/>
      <c r="W73" s="1101"/>
      <c r="X73" s="1101"/>
      <c r="Y73" s="1101"/>
      <c r="Z73" s="1101"/>
      <c r="AA73" s="1101"/>
      <c r="AB73" s="1101"/>
      <c r="AC73" s="1101"/>
      <c r="AD73" s="1101"/>
      <c r="AE73" s="1101"/>
      <c r="AF73" s="1101"/>
      <c r="AG73" s="1101"/>
      <c r="AH73" s="1101"/>
      <c r="AI73" s="1101"/>
      <c r="AJ73" s="1101"/>
      <c r="AK73" s="1101"/>
      <c r="AL73" s="1101"/>
      <c r="AM73" s="1101"/>
      <c r="AN73" s="1099"/>
    </row>
    <row r="74" spans="1:40" s="787" customFormat="1">
      <c r="A74" s="736" t="s">
        <v>505</v>
      </c>
      <c r="B74" s="1" t="s">
        <v>522</v>
      </c>
      <c r="C74" s="68" t="s">
        <v>521</v>
      </c>
      <c r="D74" s="739">
        <v>151</v>
      </c>
      <c r="E74" s="1014">
        <v>7293.3389999999999</v>
      </c>
      <c r="F74" s="1015">
        <v>19745.438140825012</v>
      </c>
      <c r="G74" s="1016">
        <f t="shared" si="4"/>
        <v>2.7073248810764197</v>
      </c>
      <c r="H74" s="1017">
        <v>2.6782000000000039</v>
      </c>
      <c r="I74" s="1019">
        <v>7.2014359197316091</v>
      </c>
      <c r="J74" s="1016">
        <f t="shared" si="5"/>
        <v>2.6889089387393019</v>
      </c>
      <c r="K74" s="1101"/>
      <c r="L74" s="86"/>
      <c r="M74" s="30"/>
      <c r="N74" s="30"/>
      <c r="O74" s="1101"/>
      <c r="P74" s="1101"/>
      <c r="Q74" s="1101"/>
      <c r="R74" s="1101"/>
      <c r="S74" s="1101"/>
      <c r="T74" s="1101"/>
      <c r="U74" s="1101"/>
      <c r="V74" s="30"/>
      <c r="W74" s="1101"/>
      <c r="X74" s="1101"/>
      <c r="Y74" s="1101"/>
      <c r="Z74" s="1101"/>
      <c r="AA74" s="1101"/>
      <c r="AB74" s="1101"/>
      <c r="AC74" s="1101"/>
      <c r="AD74" s="1101"/>
      <c r="AE74" s="1101"/>
      <c r="AF74" s="1101"/>
      <c r="AG74" s="1101"/>
      <c r="AH74" s="1101"/>
      <c r="AI74" s="1101"/>
      <c r="AJ74" s="1101"/>
      <c r="AK74" s="1101"/>
      <c r="AL74" s="1101"/>
      <c r="AM74" s="1101"/>
      <c r="AN74" s="1099"/>
    </row>
    <row r="75" spans="1:40" ht="13.5" customHeight="1">
      <c r="A75" s="736"/>
      <c r="B75" s="738"/>
      <c r="C75" s="738"/>
      <c r="D75" s="742"/>
      <c r="E75" s="743"/>
      <c r="F75" s="744"/>
      <c r="G75" s="745"/>
      <c r="H75" s="741"/>
      <c r="I75" s="741"/>
      <c r="J75" s="740"/>
      <c r="K75" s="1101"/>
      <c r="O75" s="1101"/>
      <c r="P75" s="1101"/>
      <c r="Q75" s="1101"/>
      <c r="R75" s="1101"/>
      <c r="S75" s="1101"/>
      <c r="T75" s="1101"/>
      <c r="U75" s="1101"/>
      <c r="W75" s="1101"/>
      <c r="X75" s="1101"/>
      <c r="Y75" s="1101"/>
      <c r="Z75" s="1101"/>
      <c r="AA75" s="1101"/>
      <c r="AB75" s="1101"/>
      <c r="AC75" s="1101"/>
      <c r="AD75" s="1101"/>
      <c r="AE75" s="1101"/>
      <c r="AF75" s="1101"/>
      <c r="AG75" s="1101"/>
      <c r="AH75" s="1101"/>
      <c r="AI75" s="1101"/>
      <c r="AJ75" s="1101"/>
      <c r="AK75" s="1101"/>
      <c r="AL75" s="1101"/>
      <c r="AM75" s="1101"/>
      <c r="AN75" s="1099"/>
    </row>
    <row r="76" spans="1:40" ht="13.5" customHeight="1">
      <c r="A76" s="290" t="s">
        <v>256</v>
      </c>
      <c r="B76" s="44"/>
      <c r="C76" s="44"/>
      <c r="D76" s="44"/>
      <c r="E76" s="44"/>
      <c r="F76" s="44"/>
      <c r="G76" s="155"/>
      <c r="H76" s="44"/>
      <c r="I76" s="44"/>
      <c r="J76" s="155"/>
      <c r="K76" s="44"/>
      <c r="L76" s="93"/>
      <c r="M76" s="34"/>
      <c r="O76" s="1101"/>
      <c r="P76" s="1101"/>
      <c r="Q76" s="1101"/>
      <c r="R76" s="1101"/>
      <c r="S76" s="1101"/>
      <c r="T76" s="1101"/>
      <c r="U76" s="1101"/>
      <c r="W76" s="1101"/>
      <c r="X76" s="1101"/>
      <c r="Y76" s="1101"/>
      <c r="Z76" s="1101"/>
      <c r="AA76" s="1101"/>
      <c r="AB76" s="1101"/>
      <c r="AC76" s="1101"/>
      <c r="AD76" s="1101"/>
      <c r="AE76" s="1101"/>
      <c r="AF76" s="1101"/>
      <c r="AG76" s="1101"/>
      <c r="AH76" s="1101"/>
      <c r="AI76" s="1101"/>
      <c r="AJ76" s="1101"/>
      <c r="AK76" s="1101"/>
      <c r="AL76" s="1101"/>
      <c r="AM76" s="1101"/>
      <c r="AN76" s="1099"/>
    </row>
    <row r="77" spans="1:40" s="1" customFormat="1" ht="13.5" customHeight="1">
      <c r="A77" s="1101"/>
      <c r="B77" s="2"/>
      <c r="C77" s="30"/>
      <c r="D77" s="30"/>
      <c r="E77" s="30"/>
      <c r="F77" s="30"/>
      <c r="G77" s="30"/>
      <c r="H77" s="30"/>
      <c r="I77" s="30"/>
      <c r="J77" s="30"/>
      <c r="K77" s="30"/>
      <c r="L77" s="357"/>
      <c r="M77" s="358"/>
      <c r="N77" s="67"/>
      <c r="V77" s="30"/>
      <c r="W77" s="1101"/>
      <c r="X77" s="1101"/>
      <c r="Y77" s="1101"/>
      <c r="Z77" s="1101"/>
    </row>
    <row r="78" spans="1:40" s="157" customFormat="1" ht="12.75" customHeight="1">
      <c r="A78" s="1255" t="s">
        <v>523</v>
      </c>
      <c r="B78" s="1255"/>
      <c r="C78" s="1255"/>
      <c r="D78" s="1255"/>
      <c r="E78" s="1255"/>
      <c r="F78" s="1255"/>
      <c r="G78" s="1255"/>
      <c r="H78" s="1255"/>
      <c r="I78" s="1255"/>
      <c r="J78" s="171"/>
      <c r="K78" s="171"/>
      <c r="L78" s="361"/>
      <c r="M78" s="362"/>
      <c r="N78" s="1104"/>
      <c r="V78" s="30"/>
      <c r="W78" s="1101"/>
      <c r="X78" s="1101"/>
      <c r="Y78" s="1101"/>
      <c r="Z78" s="1101"/>
    </row>
    <row r="79" spans="1:40" s="1" customFormat="1" ht="12.75" customHeight="1">
      <c r="A79" s="1359" t="s">
        <v>405</v>
      </c>
      <c r="B79" s="1359" t="s">
        <v>377</v>
      </c>
      <c r="C79" s="1160"/>
      <c r="D79" s="1359" t="s">
        <v>406</v>
      </c>
      <c r="E79" s="1359" t="s">
        <v>524</v>
      </c>
      <c r="F79" s="1359"/>
      <c r="G79" s="1359" t="s">
        <v>525</v>
      </c>
      <c r="H79" s="1359" t="s">
        <v>524</v>
      </c>
      <c r="I79" s="1359"/>
      <c r="J79" s="101"/>
      <c r="K79" s="101"/>
      <c r="L79" s="363"/>
      <c r="M79" s="173"/>
      <c r="N79" s="67"/>
      <c r="V79" s="68"/>
      <c r="X79" s="1101"/>
      <c r="Y79" s="1101"/>
      <c r="Z79" s="1101"/>
    </row>
    <row r="80" spans="1:40" s="1" customFormat="1" ht="13.8" thickBot="1">
      <c r="A80" s="1301"/>
      <c r="B80" s="1301"/>
      <c r="C80" s="1146"/>
      <c r="D80" s="1301"/>
      <c r="E80" s="1301"/>
      <c r="F80" s="1301"/>
      <c r="G80" s="1301"/>
      <c r="H80" s="1301"/>
      <c r="I80" s="1301"/>
      <c r="J80" s="101"/>
      <c r="K80" s="101"/>
      <c r="L80" s="363"/>
      <c r="M80" s="173"/>
      <c r="N80" s="67"/>
      <c r="V80" s="68"/>
      <c r="X80" s="1101"/>
      <c r="Y80" s="1101"/>
      <c r="Z80" s="1101"/>
    </row>
    <row r="81" spans="1:47" s="225" customFormat="1" ht="154.5" customHeight="1">
      <c r="A81" s="1159" t="str">
        <f>A49</f>
        <v>T1: Energy Savings Kit</v>
      </c>
      <c r="B81" s="1159" t="str">
        <f>B49</f>
        <v>LED</v>
      </c>
      <c r="C81" s="1159"/>
      <c r="D81" s="356">
        <f>G49</f>
        <v>1.2052384820817927</v>
      </c>
      <c r="E81" s="1364" t="s">
        <v>526</v>
      </c>
      <c r="F81" s="1364"/>
      <c r="G81" s="778">
        <f>J49</f>
        <v>1.5104727771428588</v>
      </c>
      <c r="H81" s="1364" t="s">
        <v>527</v>
      </c>
      <c r="I81" s="1364"/>
      <c r="J81" s="170"/>
      <c r="K81" s="170"/>
      <c r="L81" s="363"/>
      <c r="M81" s="173"/>
      <c r="N81" s="359"/>
      <c r="V81" s="173"/>
      <c r="X81" s="360"/>
      <c r="Y81" s="360"/>
      <c r="Z81" s="360"/>
    </row>
    <row r="82" spans="1:47" s="629" customFormat="1" ht="93.6" customHeight="1">
      <c r="A82" s="1159" t="str">
        <f t="shared" ref="A82:B103" si="6">A53</f>
        <v>T1: Energy Savings Kit</v>
      </c>
      <c r="B82" s="1159" t="str">
        <f t="shared" si="6"/>
        <v>Hot Water Pipe Wrap</v>
      </c>
      <c r="C82" s="1159"/>
      <c r="D82" s="356">
        <f t="shared" ref="D82:D103" si="7">G53</f>
        <v>1.7097076826988005</v>
      </c>
      <c r="E82" s="1354" t="s">
        <v>528</v>
      </c>
      <c r="F82" s="1354"/>
      <c r="G82" s="778">
        <f t="shared" ref="G82:G103" si="8">J53</f>
        <v>1.7140793998109267</v>
      </c>
      <c r="H82" s="1354" t="s">
        <v>528</v>
      </c>
      <c r="I82" s="1354"/>
      <c r="J82" s="170"/>
      <c r="K82" s="170"/>
      <c r="L82" s="363"/>
      <c r="M82" s="173"/>
      <c r="V82" s="39"/>
    </row>
    <row r="83" spans="1:47" s="225" customFormat="1" ht="53.25" customHeight="1">
      <c r="A83" s="1159" t="str">
        <f t="shared" si="6"/>
        <v>T1: Energy Savings Kit</v>
      </c>
      <c r="B83" s="1159" t="str">
        <f t="shared" si="6"/>
        <v>Advanced Power Strip</v>
      </c>
      <c r="C83" s="1159"/>
      <c r="D83" s="356">
        <f t="shared" si="7"/>
        <v>1</v>
      </c>
      <c r="E83" s="1354" t="s">
        <v>529</v>
      </c>
      <c r="F83" s="1354"/>
      <c r="G83" s="778">
        <f t="shared" si="8"/>
        <v>0.99641580528293416</v>
      </c>
      <c r="H83" s="1354" t="s">
        <v>529</v>
      </c>
      <c r="I83" s="1354"/>
      <c r="J83" s="170"/>
      <c r="K83" s="170"/>
      <c r="L83" s="363"/>
      <c r="M83" s="173"/>
      <c r="N83" s="173"/>
      <c r="V83" s="173"/>
    </row>
    <row r="84" spans="1:47" s="225" customFormat="1" ht="53.25" customHeight="1">
      <c r="A84" s="1159" t="str">
        <f t="shared" si="6"/>
        <v>T1: Energy Savings Kit</v>
      </c>
      <c r="B84" s="1159" t="str">
        <f t="shared" si="6"/>
        <v>Aerator</v>
      </c>
      <c r="C84" s="1159" t="str">
        <f>C55</f>
        <v>Kitchen Faucet</v>
      </c>
      <c r="D84" s="356">
        <f t="shared" si="7"/>
        <v>0.18571432293889803</v>
      </c>
      <c r="E84" s="1354" t="s">
        <v>530</v>
      </c>
      <c r="F84" s="1354"/>
      <c r="G84" s="778">
        <f t="shared" si="8"/>
        <v>0.17112373789915941</v>
      </c>
      <c r="H84" s="1354" t="s">
        <v>530</v>
      </c>
      <c r="I84" s="1354"/>
      <c r="J84" s="170"/>
      <c r="K84" s="170"/>
      <c r="L84" s="363"/>
      <c r="M84" s="173"/>
      <c r="N84" s="173"/>
      <c r="V84" s="173"/>
    </row>
    <row r="85" spans="1:47" s="225" customFormat="1" ht="53.25" customHeight="1">
      <c r="A85" s="1159" t="str">
        <f t="shared" si="6"/>
        <v>T1: Energy Savings Kit</v>
      </c>
      <c r="B85" s="1159" t="str">
        <f t="shared" si="6"/>
        <v>Aerator</v>
      </c>
      <c r="C85" s="1159" t="str">
        <f>C56</f>
        <v>Bathroom Faucet</v>
      </c>
      <c r="D85" s="356">
        <f t="shared" si="7"/>
        <v>0.44166715632113224</v>
      </c>
      <c r="E85" s="1354" t="s">
        <v>531</v>
      </c>
      <c r="F85" s="1354"/>
      <c r="G85" s="778">
        <f t="shared" si="8"/>
        <v>0.44140556205724307</v>
      </c>
      <c r="H85" s="1354" t="s">
        <v>531</v>
      </c>
      <c r="I85" s="1354"/>
      <c r="J85" s="170"/>
      <c r="K85" s="170"/>
      <c r="L85" s="363"/>
      <c r="M85" s="173"/>
      <c r="N85" s="173"/>
      <c r="V85" s="173"/>
    </row>
    <row r="86" spans="1:47" s="225" customFormat="1" ht="53.25" customHeight="1">
      <c r="A86" s="1159" t="str">
        <f t="shared" si="6"/>
        <v>T1: Energy Savings Kit</v>
      </c>
      <c r="B86" s="1159" t="str">
        <f t="shared" si="6"/>
        <v>Aerator</v>
      </c>
      <c r="C86" s="1159" t="str">
        <f>C57</f>
        <v>Shower</v>
      </c>
      <c r="D86" s="356">
        <f t="shared" si="7"/>
        <v>0.63247872842200459</v>
      </c>
      <c r="E86" s="1354" t="s">
        <v>532</v>
      </c>
      <c r="F86" s="1354"/>
      <c r="G86" s="778">
        <f t="shared" si="8"/>
        <v>0.74879742404964866</v>
      </c>
      <c r="H86" s="1354" t="s">
        <v>532</v>
      </c>
      <c r="I86" s="1354"/>
      <c r="J86" s="170"/>
      <c r="K86" s="170"/>
      <c r="L86" s="363"/>
      <c r="M86" s="173"/>
      <c r="N86" s="173"/>
      <c r="V86" s="173"/>
    </row>
    <row r="87" spans="1:47" s="225" customFormat="1" ht="153.6" customHeight="1">
      <c r="A87" s="1095" t="str">
        <f t="shared" si="6"/>
        <v>T2: Building Shell</v>
      </c>
      <c r="B87" s="1095" t="str">
        <f t="shared" si="6"/>
        <v>Air Sealing</v>
      </c>
      <c r="C87" s="1095"/>
      <c r="D87" s="1096">
        <f t="shared" si="7"/>
        <v>0.40025138558442913</v>
      </c>
      <c r="E87" s="1357" t="s">
        <v>533</v>
      </c>
      <c r="F87" s="1357"/>
      <c r="G87" s="1097">
        <f t="shared" si="8"/>
        <v>1.5470233346610169</v>
      </c>
      <c r="H87" s="1357" t="s">
        <v>534</v>
      </c>
      <c r="I87" s="1357"/>
      <c r="J87" s="170"/>
      <c r="K87" s="170"/>
      <c r="L87" s="363"/>
      <c r="M87" s="173"/>
      <c r="N87" s="173"/>
      <c r="V87" s="173"/>
    </row>
    <row r="88" spans="1:47" s="225" customFormat="1" ht="120.6" customHeight="1">
      <c r="A88" s="1159" t="str">
        <f t="shared" si="6"/>
        <v>T2: Building Shell</v>
      </c>
      <c r="B88" s="1159" t="str">
        <f t="shared" si="6"/>
        <v>Insulation</v>
      </c>
      <c r="C88" s="1159" t="str">
        <f t="shared" ref="C88:C100" si="9">C59</f>
        <v>Ceiling</v>
      </c>
      <c r="D88" s="356">
        <f t="shared" si="7"/>
        <v>0.5268667206171872</v>
      </c>
      <c r="E88" s="1354" t="s">
        <v>535</v>
      </c>
      <c r="F88" s="1354"/>
      <c r="G88" s="778">
        <f t="shared" si="8"/>
        <v>2.5147243095292473</v>
      </c>
      <c r="H88" s="1354" t="s">
        <v>536</v>
      </c>
      <c r="I88" s="1354"/>
      <c r="J88" s="170"/>
      <c r="K88" s="170"/>
      <c r="L88" s="363"/>
      <c r="M88" s="173"/>
      <c r="N88" s="173"/>
      <c r="V88" s="173"/>
    </row>
    <row r="89" spans="1:47" s="225" customFormat="1" ht="129.9" customHeight="1">
      <c r="A89" s="227" t="str">
        <f t="shared" si="6"/>
        <v>T2: Building Shell</v>
      </c>
      <c r="B89" s="227" t="str">
        <f t="shared" si="6"/>
        <v>Insulation</v>
      </c>
      <c r="C89" s="227" t="str">
        <f t="shared" si="9"/>
        <v>Wall</v>
      </c>
      <c r="D89" s="364" t="e">
        <f t="shared" si="7"/>
        <v>#DIV/0!</v>
      </c>
      <c r="E89" s="1363" t="s">
        <v>537</v>
      </c>
      <c r="F89" s="1363"/>
      <c r="G89" s="779" t="e">
        <f t="shared" si="8"/>
        <v>#DIV/0!</v>
      </c>
      <c r="H89" s="1363" t="s">
        <v>537</v>
      </c>
      <c r="I89" s="1363"/>
      <c r="J89" s="170"/>
      <c r="K89" s="170"/>
      <c r="L89" s="363"/>
      <c r="M89" s="173"/>
      <c r="N89" s="173"/>
      <c r="V89" s="173"/>
    </row>
    <row r="90" spans="1:47" s="225" customFormat="1" ht="124.5" customHeight="1">
      <c r="A90" s="1159" t="str">
        <f t="shared" si="6"/>
        <v>T3: HVAC</v>
      </c>
      <c r="B90" s="1159" t="str">
        <f t="shared" si="6"/>
        <v>Air Conditioner</v>
      </c>
      <c r="C90" s="1159" t="str">
        <f t="shared" si="9"/>
        <v>Time-of-Sale</v>
      </c>
      <c r="D90" s="356">
        <f t="shared" si="7"/>
        <v>1.1229140809642595</v>
      </c>
      <c r="E90" s="1354" t="s">
        <v>538</v>
      </c>
      <c r="F90" s="1354"/>
      <c r="G90" s="778">
        <f t="shared" si="8"/>
        <v>1.6513004643850351</v>
      </c>
      <c r="H90" s="1354" t="s">
        <v>539</v>
      </c>
      <c r="I90" s="1354"/>
      <c r="J90" s="170"/>
      <c r="K90" s="170"/>
      <c r="L90" s="363"/>
      <c r="M90" s="173"/>
      <c r="N90" s="173"/>
      <c r="V90" s="173"/>
    </row>
    <row r="91" spans="1:47" s="225" customFormat="1" ht="124.5" customHeight="1">
      <c r="A91" s="1159" t="str">
        <f t="shared" si="6"/>
        <v>T3: HVAC</v>
      </c>
      <c r="B91" s="1159" t="str">
        <f t="shared" si="6"/>
        <v>Air Conditioner</v>
      </c>
      <c r="C91" s="1159" t="str">
        <f t="shared" si="9"/>
        <v>Early Replacement</v>
      </c>
      <c r="D91" s="356">
        <f t="shared" si="7"/>
        <v>1.2613868769157062</v>
      </c>
      <c r="E91" s="1354" t="s">
        <v>540</v>
      </c>
      <c r="F91" s="1354"/>
      <c r="G91" s="778">
        <f t="shared" si="8"/>
        <v>1.8721140820289239</v>
      </c>
      <c r="H91" s="1354" t="s">
        <v>541</v>
      </c>
      <c r="I91" s="1354"/>
      <c r="J91" s="170"/>
      <c r="K91" s="170"/>
      <c r="L91" s="367"/>
      <c r="M91" s="368"/>
      <c r="N91" s="173"/>
      <c r="V91" s="173"/>
    </row>
    <row r="92" spans="1:47" s="225" customFormat="1" ht="146.1" customHeight="1">
      <c r="A92" s="1159" t="str">
        <f t="shared" si="6"/>
        <v>T3: HVAC</v>
      </c>
      <c r="B92" s="1159" t="str">
        <f t="shared" si="6"/>
        <v>Heat Pump</v>
      </c>
      <c r="C92" s="1159" t="str">
        <f t="shared" si="9"/>
        <v>Air Source Time-of-Sale</v>
      </c>
      <c r="D92" s="356">
        <f t="shared" si="7"/>
        <v>1.4341589378957225</v>
      </c>
      <c r="E92" s="1354" t="s">
        <v>538</v>
      </c>
      <c r="F92" s="1354"/>
      <c r="G92" s="778">
        <f t="shared" si="8"/>
        <v>3.0762085915088972</v>
      </c>
      <c r="H92" s="1354" t="s">
        <v>542</v>
      </c>
      <c r="I92" s="1354"/>
      <c r="J92" s="170"/>
      <c r="K92" s="170"/>
      <c r="L92" s="371"/>
      <c r="M92" s="370"/>
      <c r="N92" s="173"/>
      <c r="V92" s="173"/>
      <c r="AU92" s="365"/>
    </row>
    <row r="93" spans="1:47" s="225" customFormat="1" ht="119.1" customHeight="1">
      <c r="A93" s="1159" t="str">
        <f t="shared" si="6"/>
        <v>T3: HVAC</v>
      </c>
      <c r="B93" s="1159" t="str">
        <f t="shared" si="6"/>
        <v>Heat Pump</v>
      </c>
      <c r="C93" s="1159" t="str">
        <f t="shared" si="9"/>
        <v>Air Source Early Replacement</v>
      </c>
      <c r="D93" s="356">
        <f t="shared" si="7"/>
        <v>1.0083855766086611</v>
      </c>
      <c r="E93" s="1354" t="s">
        <v>543</v>
      </c>
      <c r="F93" s="1354"/>
      <c r="G93" s="778">
        <f t="shared" si="8"/>
        <v>1.3391046131784567</v>
      </c>
      <c r="H93" s="1354" t="s">
        <v>544</v>
      </c>
      <c r="I93" s="1354"/>
      <c r="J93" s="170"/>
      <c r="K93" s="170"/>
      <c r="L93" s="86"/>
      <c r="M93" s="30"/>
      <c r="N93" s="173"/>
      <c r="V93" s="173"/>
      <c r="AU93" s="366"/>
    </row>
    <row r="94" spans="1:47" s="225" customFormat="1" ht="138.9" customHeight="1">
      <c r="A94" s="1159" t="str">
        <f t="shared" si="6"/>
        <v>T3: HVAC</v>
      </c>
      <c r="B94" s="1159" t="str">
        <f t="shared" si="6"/>
        <v>Heat Pump</v>
      </c>
      <c r="C94" s="1159" t="str">
        <f t="shared" si="9"/>
        <v>Air Source Replace Failed ER Heat</v>
      </c>
      <c r="D94" s="356">
        <f t="shared" si="7"/>
        <v>1.1422683622271093</v>
      </c>
      <c r="E94" s="1354" t="s">
        <v>538</v>
      </c>
      <c r="F94" s="1354"/>
      <c r="G94" s="778">
        <f t="shared" si="8"/>
        <v>1.7981357630424262</v>
      </c>
      <c r="H94" s="1354" t="s">
        <v>542</v>
      </c>
      <c r="I94" s="1354"/>
      <c r="J94" s="170"/>
      <c r="K94" s="170"/>
      <c r="L94" s="86"/>
      <c r="M94" s="30"/>
      <c r="N94" s="173"/>
      <c r="V94" s="173"/>
      <c r="AU94" s="366"/>
    </row>
    <row r="95" spans="1:47" s="225" customFormat="1" ht="118.5" customHeight="1">
      <c r="A95" s="1159" t="str">
        <f t="shared" si="6"/>
        <v>T3: HVAC</v>
      </c>
      <c r="B95" s="1159" t="str">
        <f t="shared" si="6"/>
        <v>Heat Pump</v>
      </c>
      <c r="C95" s="1159" t="str">
        <f t="shared" si="9"/>
        <v>Air Source Replace Operating ER Heat</v>
      </c>
      <c r="D95" s="356">
        <f t="shared" si="7"/>
        <v>1.0321538675487822</v>
      </c>
      <c r="E95" s="1354" t="s">
        <v>545</v>
      </c>
      <c r="F95" s="1354"/>
      <c r="G95" s="778">
        <f t="shared" si="8"/>
        <v>1.3093822331105944</v>
      </c>
      <c r="H95" s="1354" t="s">
        <v>546</v>
      </c>
      <c r="I95" s="1354"/>
      <c r="J95" s="30"/>
      <c r="K95" s="30"/>
      <c r="L95" s="86"/>
      <c r="M95" s="30"/>
      <c r="N95" s="173"/>
      <c r="V95" s="173"/>
      <c r="AU95" s="365"/>
    </row>
    <row r="96" spans="1:47" s="369" customFormat="1" ht="153.6" customHeight="1">
      <c r="A96" s="1159" t="str">
        <f t="shared" si="6"/>
        <v>T3: HVAC</v>
      </c>
      <c r="B96" s="1159" t="str">
        <f t="shared" si="6"/>
        <v>Heat Pump</v>
      </c>
      <c r="C96" s="1159" t="str">
        <f t="shared" si="9"/>
        <v>Ductless Mini-Split</v>
      </c>
      <c r="D96" s="356">
        <f t="shared" si="7"/>
        <v>0.7447837301334097</v>
      </c>
      <c r="E96" s="1354" t="s">
        <v>547</v>
      </c>
      <c r="F96" s="1354"/>
      <c r="G96" s="778">
        <f t="shared" si="8"/>
        <v>0.45769159207333748</v>
      </c>
      <c r="H96" s="1354" t="s">
        <v>548</v>
      </c>
      <c r="I96" s="1354"/>
      <c r="J96" s="170"/>
      <c r="K96" s="170"/>
      <c r="L96" s="86"/>
      <c r="M96" s="30"/>
      <c r="N96" s="368"/>
      <c r="T96" s="225"/>
      <c r="U96" s="225"/>
      <c r="V96" s="173"/>
      <c r="W96" s="225"/>
      <c r="X96" s="225"/>
      <c r="Y96" s="225"/>
      <c r="Z96" s="225"/>
      <c r="AA96" s="225"/>
      <c r="AB96" s="225"/>
      <c r="AC96" s="225"/>
      <c r="AD96" s="225"/>
      <c r="AE96" s="225"/>
      <c r="AF96" s="225"/>
      <c r="AG96" s="225"/>
      <c r="AH96" s="225"/>
      <c r="AI96" s="225"/>
      <c r="AJ96" s="225"/>
      <c r="AK96" s="225"/>
      <c r="AL96" s="225"/>
      <c r="AM96" s="225"/>
      <c r="AU96" s="365"/>
    </row>
    <row r="97" spans="1:47" s="360" customFormat="1" ht="98.25" customHeight="1">
      <c r="A97" s="1159" t="str">
        <f t="shared" si="6"/>
        <v>T3: HVAC</v>
      </c>
      <c r="B97" s="1159" t="str">
        <f t="shared" si="6"/>
        <v>Heat Pump</v>
      </c>
      <c r="C97" s="1159" t="str">
        <f t="shared" si="9"/>
        <v>Ground Source Time-of-Sale</v>
      </c>
      <c r="D97" s="356">
        <f t="shared" si="7"/>
        <v>1.0152830305505536</v>
      </c>
      <c r="E97" s="1354" t="s">
        <v>549</v>
      </c>
      <c r="F97" s="1354"/>
      <c r="G97" s="778">
        <f t="shared" si="8"/>
        <v>0.73685157252394207</v>
      </c>
      <c r="H97" s="1354" t="s">
        <v>549</v>
      </c>
      <c r="I97" s="1354"/>
      <c r="J97" s="170"/>
      <c r="K97" s="170"/>
      <c r="L97" s="86"/>
      <c r="M97" s="30"/>
      <c r="N97" s="345"/>
      <c r="T97" s="225"/>
      <c r="U97" s="225"/>
      <c r="V97" s="173"/>
      <c r="W97" s="225"/>
      <c r="X97" s="225"/>
      <c r="Y97" s="225"/>
      <c r="Z97" s="225"/>
      <c r="AA97" s="225"/>
      <c r="AB97" s="225"/>
      <c r="AC97" s="225"/>
      <c r="AD97" s="225"/>
      <c r="AE97" s="225"/>
      <c r="AF97" s="225"/>
      <c r="AG97" s="225"/>
      <c r="AH97" s="225"/>
      <c r="AI97" s="225"/>
      <c r="AJ97" s="225"/>
      <c r="AK97" s="225"/>
      <c r="AL97" s="225"/>
      <c r="AM97" s="225"/>
      <c r="AU97" s="365"/>
    </row>
    <row r="98" spans="1:47" ht="143.4" customHeight="1">
      <c r="A98" s="1159" t="str">
        <f t="shared" si="6"/>
        <v>T3: HVAC</v>
      </c>
      <c r="B98" s="1159" t="str">
        <f t="shared" si="6"/>
        <v>Heat Pump</v>
      </c>
      <c r="C98" s="1159" t="str">
        <f t="shared" si="9"/>
        <v>Ground Source Early Replacement</v>
      </c>
      <c r="D98" s="356">
        <f t="shared" si="7"/>
        <v>1.5786564824034786</v>
      </c>
      <c r="E98" s="1354" t="s">
        <v>549</v>
      </c>
      <c r="F98" s="1354"/>
      <c r="G98" s="778">
        <f t="shared" si="8"/>
        <v>1.7979048410147989</v>
      </c>
      <c r="H98" s="1354" t="s">
        <v>549</v>
      </c>
      <c r="I98" s="1354"/>
      <c r="J98" s="170"/>
      <c r="K98" s="170"/>
      <c r="N98" s="1104"/>
      <c r="O98" s="1101"/>
      <c r="P98" s="1101"/>
      <c r="Q98" s="1101"/>
      <c r="R98" s="1101"/>
      <c r="S98" s="1101"/>
      <c r="T98" s="1"/>
      <c r="U98" s="1"/>
      <c r="V98" s="68"/>
      <c r="W98" s="1"/>
      <c r="X98" s="1"/>
      <c r="Y98" s="1"/>
      <c r="Z98" s="1"/>
      <c r="AA98" s="1"/>
      <c r="AB98" s="1"/>
      <c r="AC98" s="1"/>
      <c r="AD98" s="1"/>
      <c r="AE98" s="1"/>
      <c r="AF98" s="1"/>
      <c r="AG98" s="1"/>
      <c r="AH98" s="1"/>
      <c r="AI98" s="1"/>
      <c r="AJ98" s="1"/>
      <c r="AK98" s="1"/>
      <c r="AL98" s="1"/>
      <c r="AM98" s="1"/>
      <c r="AN98" s="1101"/>
      <c r="AO98" s="1101"/>
      <c r="AP98" s="1101"/>
      <c r="AQ98" s="1101"/>
      <c r="AR98" s="1101"/>
      <c r="AS98" s="1101"/>
      <c r="AT98" s="1101"/>
      <c r="AU98" s="161"/>
    </row>
    <row r="99" spans="1:47" ht="141" customHeight="1">
      <c r="A99" s="1159" t="str">
        <f t="shared" si="6"/>
        <v>T3: HVAC</v>
      </c>
      <c r="B99" s="1159" t="str">
        <f t="shared" si="6"/>
        <v>Heat Pump</v>
      </c>
      <c r="C99" s="1159" t="str">
        <f t="shared" si="9"/>
        <v>Ground Source Replace ER Heat</v>
      </c>
      <c r="D99" s="356">
        <f t="shared" si="7"/>
        <v>1.9872280853023938</v>
      </c>
      <c r="E99" s="1354" t="s">
        <v>549</v>
      </c>
      <c r="F99" s="1354"/>
      <c r="G99" s="778">
        <f t="shared" si="8"/>
        <v>1.0828564497214306</v>
      </c>
      <c r="H99" s="1354" t="s">
        <v>549</v>
      </c>
      <c r="I99" s="1354"/>
      <c r="J99" s="170"/>
      <c r="K99" s="170"/>
      <c r="N99" s="1104"/>
      <c r="O99" s="1101"/>
      <c r="P99" s="1101"/>
      <c r="Q99" s="1101"/>
      <c r="R99" s="1101"/>
      <c r="S99" s="1101"/>
      <c r="T99" s="1"/>
      <c r="U99" s="1"/>
      <c r="V99" s="68"/>
      <c r="W99" s="1"/>
      <c r="X99" s="1"/>
      <c r="Y99" s="1"/>
      <c r="Z99" s="1"/>
      <c r="AA99" s="1"/>
      <c r="AB99" s="1"/>
      <c r="AC99" s="1"/>
      <c r="AD99" s="1"/>
      <c r="AE99" s="1"/>
      <c r="AF99" s="1"/>
      <c r="AG99" s="1"/>
      <c r="AH99" s="1"/>
      <c r="AI99" s="1"/>
      <c r="AJ99" s="1"/>
      <c r="AK99" s="1"/>
      <c r="AL99" s="1"/>
      <c r="AM99" s="1"/>
      <c r="AN99" s="1101"/>
      <c r="AO99" s="1101"/>
      <c r="AP99" s="1101"/>
      <c r="AQ99" s="1101"/>
      <c r="AR99" s="1101"/>
      <c r="AS99" s="1101"/>
      <c r="AT99" s="1101"/>
      <c r="AU99" s="161"/>
    </row>
    <row r="100" spans="1:47" ht="158.4" customHeight="1">
      <c r="A100" s="1159" t="str">
        <f t="shared" si="6"/>
        <v>T3: HVAC</v>
      </c>
      <c r="B100" s="1159" t="str">
        <f t="shared" si="6"/>
        <v>Heat Pump</v>
      </c>
      <c r="C100" s="1159" t="str">
        <f t="shared" si="9"/>
        <v>Ground Source New Construction</v>
      </c>
      <c r="D100" s="356">
        <f t="shared" si="7"/>
        <v>0.57490366472137111</v>
      </c>
      <c r="E100" s="1354" t="s">
        <v>549</v>
      </c>
      <c r="F100" s="1354"/>
      <c r="G100" s="778">
        <f t="shared" si="8"/>
        <v>0.52245556023035344</v>
      </c>
      <c r="H100" s="1354" t="s">
        <v>549</v>
      </c>
      <c r="I100" s="1354"/>
      <c r="J100" s="170"/>
      <c r="K100" s="170"/>
      <c r="O100" s="1101"/>
      <c r="P100" s="1101"/>
      <c r="Q100" s="1101"/>
      <c r="R100" s="1101"/>
      <c r="S100" s="1101"/>
      <c r="T100" s="1"/>
      <c r="U100" s="1"/>
      <c r="V100" s="68"/>
      <c r="W100" s="1"/>
      <c r="X100" s="1"/>
      <c r="Y100" s="1"/>
      <c r="Z100" s="1"/>
      <c r="AA100" s="1"/>
      <c r="AB100" s="1"/>
      <c r="AC100" s="1"/>
      <c r="AD100" s="1"/>
      <c r="AE100" s="1"/>
      <c r="AF100" s="1"/>
      <c r="AG100" s="1"/>
      <c r="AH100" s="1"/>
      <c r="AI100" s="1"/>
      <c r="AJ100" s="1"/>
      <c r="AK100" s="1"/>
      <c r="AL100" s="1"/>
      <c r="AM100" s="1"/>
      <c r="AN100" s="1101"/>
      <c r="AO100" s="1101"/>
      <c r="AP100" s="1101"/>
      <c r="AQ100" s="1101"/>
      <c r="AR100" s="1101"/>
      <c r="AS100" s="1101"/>
      <c r="AT100" s="1101"/>
      <c r="AU100" s="161"/>
    </row>
    <row r="101" spans="1:47" ht="171.6" customHeight="1">
      <c r="A101" s="1159" t="str">
        <f t="shared" si="6"/>
        <v>T3: HVAC</v>
      </c>
      <c r="B101" s="1159" t="str">
        <f t="shared" si="6"/>
        <v>ECM Furnace Fan</v>
      </c>
      <c r="C101" s="1159"/>
      <c r="D101" s="356">
        <f t="shared" si="7"/>
        <v>1.016433914219782</v>
      </c>
      <c r="E101" s="1354" t="s">
        <v>529</v>
      </c>
      <c r="F101" s="1354"/>
      <c r="G101" s="778">
        <f t="shared" si="8"/>
        <v>1.3949113012945735</v>
      </c>
      <c r="H101" s="1354" t="s">
        <v>550</v>
      </c>
      <c r="I101" s="1354"/>
      <c r="J101" s="170"/>
      <c r="K101" s="170"/>
      <c r="O101" s="1101"/>
      <c r="P101" s="1101"/>
      <c r="Q101" s="1101"/>
      <c r="R101" s="1101"/>
      <c r="S101" s="1101"/>
      <c r="T101" s="1101"/>
      <c r="U101" s="1101"/>
      <c r="W101" s="1101"/>
      <c r="X101" s="1101"/>
      <c r="Y101" s="1101"/>
      <c r="Z101" s="1101"/>
      <c r="AA101" s="1101"/>
      <c r="AB101" s="1101"/>
      <c r="AC101" s="1101"/>
      <c r="AD101" s="1101"/>
      <c r="AE101" s="1101"/>
      <c r="AF101" s="1101"/>
      <c r="AG101" s="1101"/>
      <c r="AH101" s="1101"/>
      <c r="AI101" s="1101"/>
      <c r="AJ101" s="1101"/>
      <c r="AK101" s="1101"/>
      <c r="AL101" s="1101"/>
      <c r="AM101" s="1101"/>
      <c r="AN101" s="1101"/>
      <c r="AO101" s="1101"/>
      <c r="AP101" s="1101"/>
      <c r="AQ101" s="1101"/>
      <c r="AR101" s="1101"/>
      <c r="AS101" s="1101"/>
      <c r="AT101" s="1101"/>
      <c r="AU101" s="1101"/>
    </row>
    <row r="102" spans="1:47" s="787" customFormat="1" ht="117.75" customHeight="1">
      <c r="A102" s="1159" t="str">
        <f t="shared" si="6"/>
        <v>T3: HVAC</v>
      </c>
      <c r="B102" s="1159" t="str">
        <f t="shared" si="6"/>
        <v>Maintenance and Tune-up</v>
      </c>
      <c r="C102" s="1159" t="str">
        <f>C73</f>
        <v>All</v>
      </c>
      <c r="D102" s="356">
        <f t="shared" si="7"/>
        <v>0.89506021592227991</v>
      </c>
      <c r="E102" s="1354" t="s">
        <v>551</v>
      </c>
      <c r="F102" s="1354"/>
      <c r="G102" s="778">
        <f t="shared" si="8"/>
        <v>5.1062628605562983</v>
      </c>
      <c r="H102" s="1354" t="s">
        <v>551</v>
      </c>
      <c r="I102" s="1354"/>
      <c r="J102" s="170"/>
      <c r="K102" s="170"/>
      <c r="L102" s="86"/>
      <c r="M102" s="30"/>
      <c r="N102" s="30"/>
      <c r="O102" s="1101"/>
      <c r="P102" s="1101"/>
      <c r="Q102" s="1101"/>
      <c r="R102" s="1101"/>
      <c r="S102" s="1101"/>
      <c r="T102" s="1101"/>
      <c r="U102" s="1101"/>
      <c r="V102" s="30"/>
      <c r="W102" s="1101"/>
      <c r="X102" s="1101"/>
      <c r="Y102" s="1101"/>
      <c r="Z102" s="1101"/>
      <c r="AA102" s="1101"/>
      <c r="AB102" s="1101"/>
      <c r="AC102" s="1101"/>
      <c r="AD102" s="1101"/>
      <c r="AE102" s="1101"/>
      <c r="AF102" s="1101"/>
      <c r="AG102" s="1101"/>
      <c r="AH102" s="1101"/>
      <c r="AI102" s="1101"/>
      <c r="AJ102" s="1101"/>
      <c r="AK102" s="1101"/>
      <c r="AL102" s="1101"/>
      <c r="AM102" s="1101"/>
      <c r="AN102" s="1101"/>
      <c r="AO102" s="1101"/>
      <c r="AP102" s="1101"/>
      <c r="AQ102" s="1101"/>
      <c r="AR102" s="1101"/>
      <c r="AS102" s="1101"/>
      <c r="AT102" s="1101"/>
      <c r="AU102" s="1101"/>
    </row>
    <row r="103" spans="1:47" s="787" customFormat="1" ht="117.75" customHeight="1">
      <c r="A103" s="1159" t="str">
        <f t="shared" si="6"/>
        <v>T3: HVAC</v>
      </c>
      <c r="B103" s="1159" t="str">
        <f t="shared" si="6"/>
        <v>Refrigerant Charge and Coil Cleaning</v>
      </c>
      <c r="C103" s="1159" t="str">
        <f>C74</f>
        <v>All</v>
      </c>
      <c r="D103" s="356">
        <f t="shared" si="7"/>
        <v>2.7073248810764197</v>
      </c>
      <c r="E103" s="1354" t="s">
        <v>552</v>
      </c>
      <c r="F103" s="1354"/>
      <c r="G103" s="778">
        <f t="shared" si="8"/>
        <v>2.6889089387393019</v>
      </c>
      <c r="H103" s="1354" t="s">
        <v>552</v>
      </c>
      <c r="I103" s="1354"/>
      <c r="J103" s="170"/>
      <c r="K103" s="170"/>
      <c r="L103" s="86"/>
      <c r="M103" s="30"/>
      <c r="N103" s="30"/>
      <c r="O103" s="1101"/>
      <c r="P103" s="1101"/>
      <c r="Q103" s="1101"/>
      <c r="R103" s="1101"/>
      <c r="S103" s="1101"/>
      <c r="T103" s="1101"/>
      <c r="U103" s="1101"/>
      <c r="V103" s="30"/>
      <c r="W103" s="1101"/>
      <c r="X103" s="1101"/>
      <c r="Y103" s="1101"/>
      <c r="Z103" s="1101"/>
      <c r="AA103" s="1101"/>
      <c r="AB103" s="1101"/>
      <c r="AC103" s="1101"/>
      <c r="AD103" s="1101"/>
      <c r="AE103" s="1101"/>
      <c r="AF103" s="1101"/>
      <c r="AG103" s="1101"/>
      <c r="AH103" s="1101"/>
      <c r="AI103" s="1101"/>
      <c r="AJ103" s="1101"/>
      <c r="AK103" s="1101"/>
      <c r="AL103" s="1101"/>
      <c r="AM103" s="1101"/>
      <c r="AN103" s="1101"/>
      <c r="AO103" s="1101"/>
      <c r="AP103" s="1101"/>
      <c r="AQ103" s="1101"/>
      <c r="AR103" s="1101"/>
      <c r="AS103" s="1101"/>
      <c r="AT103" s="1101"/>
      <c r="AU103" s="1101"/>
    </row>
    <row r="104" spans="1:47" ht="12.6" customHeight="1">
      <c r="A104" s="290" t="s">
        <v>256</v>
      </c>
      <c r="E104" s="1356"/>
      <c r="F104" s="1356"/>
      <c r="H104" s="1356"/>
      <c r="I104" s="1356"/>
      <c r="L104" s="163"/>
      <c r="M104" s="162"/>
      <c r="O104" s="1101"/>
      <c r="P104" s="1101"/>
      <c r="Q104" s="1101"/>
      <c r="R104" s="1101"/>
      <c r="S104" s="1101"/>
      <c r="T104" s="1"/>
      <c r="U104" s="1"/>
      <c r="V104" s="68"/>
      <c r="W104" s="1"/>
      <c r="X104" s="1"/>
      <c r="Y104" s="1"/>
      <c r="Z104" s="1"/>
      <c r="AA104" s="1"/>
      <c r="AB104" s="1"/>
      <c r="AC104" s="1"/>
      <c r="AD104" s="1"/>
      <c r="AE104" s="1"/>
      <c r="AF104" s="1"/>
      <c r="AG104" s="1"/>
      <c r="AH104" s="1"/>
      <c r="AI104" s="1"/>
      <c r="AJ104" s="1"/>
      <c r="AK104" s="1"/>
      <c r="AL104" s="1"/>
      <c r="AM104" s="1"/>
      <c r="AN104" s="1101"/>
      <c r="AO104" s="1101"/>
      <c r="AP104" s="1101"/>
      <c r="AQ104" s="1101"/>
      <c r="AR104" s="1101"/>
      <c r="AS104" s="1101"/>
      <c r="AT104" s="1101"/>
      <c r="AU104" s="161"/>
    </row>
    <row r="105" spans="1:47">
      <c r="A105" s="169"/>
      <c r="B105" s="168"/>
      <c r="C105" s="167"/>
      <c r="D105" s="167"/>
      <c r="E105" s="167"/>
      <c r="F105" s="167"/>
      <c r="G105" s="167"/>
      <c r="H105" s="167"/>
      <c r="I105" s="167"/>
      <c r="J105" s="167"/>
      <c r="K105" s="167"/>
      <c r="L105" s="163"/>
      <c r="M105" s="162"/>
      <c r="O105" s="1101"/>
      <c r="P105" s="1101"/>
      <c r="Q105" s="1101"/>
      <c r="R105" s="1101"/>
      <c r="S105" s="1101"/>
      <c r="T105" s="1"/>
      <c r="U105" s="1"/>
      <c r="V105" s="68"/>
      <c r="W105" s="1"/>
      <c r="X105" s="1"/>
      <c r="Y105" s="1"/>
      <c r="Z105" s="1"/>
      <c r="AA105" s="1"/>
      <c r="AB105" s="1"/>
      <c r="AC105" s="1"/>
      <c r="AD105" s="1"/>
      <c r="AE105" s="1"/>
      <c r="AF105" s="1"/>
      <c r="AG105" s="1"/>
      <c r="AH105" s="1"/>
      <c r="AI105" s="1"/>
      <c r="AJ105" s="1"/>
      <c r="AK105" s="1"/>
      <c r="AL105" s="1"/>
      <c r="AM105" s="1"/>
      <c r="AN105" s="1101"/>
      <c r="AO105" s="1101"/>
      <c r="AP105" s="1101"/>
      <c r="AQ105" s="1101"/>
      <c r="AR105" s="1101"/>
      <c r="AS105" s="1101"/>
      <c r="AT105" s="1101"/>
      <c r="AU105" s="161"/>
    </row>
    <row r="106" spans="1:47">
      <c r="A106" s="44"/>
      <c r="K106" s="1101"/>
      <c r="L106" s="163"/>
      <c r="M106" s="162"/>
      <c r="O106" s="1101"/>
      <c r="P106" s="1101"/>
      <c r="Q106" s="1101"/>
      <c r="R106" s="1101"/>
      <c r="S106" s="1101"/>
      <c r="T106" s="1"/>
      <c r="U106" s="1"/>
      <c r="V106" s="68"/>
      <c r="W106" s="1"/>
      <c r="X106" s="1"/>
      <c r="Y106" s="1"/>
      <c r="Z106" s="1"/>
      <c r="AA106" s="1"/>
      <c r="AB106" s="1"/>
      <c r="AC106" s="1"/>
      <c r="AD106" s="1"/>
      <c r="AE106" s="1"/>
      <c r="AF106" s="1"/>
      <c r="AG106" s="1"/>
      <c r="AH106" s="1"/>
      <c r="AI106" s="1"/>
      <c r="AJ106" s="1"/>
      <c r="AK106" s="1"/>
      <c r="AL106" s="1"/>
      <c r="AM106" s="1"/>
      <c r="AN106" s="1101"/>
      <c r="AO106" s="1101"/>
      <c r="AP106" s="1101"/>
      <c r="AQ106" s="1101"/>
      <c r="AR106" s="1101"/>
      <c r="AS106" s="1101"/>
      <c r="AT106" s="1101"/>
      <c r="AU106" s="161"/>
    </row>
    <row r="107" spans="1:47">
      <c r="A107" s="1355"/>
      <c r="B107" s="1355"/>
      <c r="C107" s="1355"/>
      <c r="D107" s="1355"/>
      <c r="E107" s="1355"/>
      <c r="F107" s="1355"/>
      <c r="G107" s="1355"/>
      <c r="H107" s="1355"/>
      <c r="I107" s="1355"/>
      <c r="J107" s="1355"/>
      <c r="K107" s="1101"/>
      <c r="L107" s="163"/>
      <c r="M107" s="162"/>
      <c r="O107" s="1101"/>
      <c r="P107" s="1101"/>
      <c r="Q107" s="1101"/>
      <c r="R107" s="1101"/>
      <c r="S107" s="1101"/>
      <c r="T107" s="1"/>
      <c r="U107" s="1"/>
      <c r="V107" s="68"/>
      <c r="W107" s="1"/>
      <c r="X107" s="1"/>
      <c r="Y107" s="1"/>
      <c r="Z107" s="1"/>
      <c r="AA107" s="1"/>
      <c r="AB107" s="1"/>
      <c r="AC107" s="1"/>
      <c r="AD107" s="1"/>
      <c r="AE107" s="1"/>
      <c r="AF107" s="1"/>
      <c r="AG107" s="1"/>
      <c r="AH107" s="1"/>
      <c r="AI107" s="1"/>
      <c r="AJ107" s="1"/>
      <c r="AK107" s="1"/>
      <c r="AL107" s="1"/>
      <c r="AM107" s="1"/>
      <c r="AN107" s="1101"/>
      <c r="AO107" s="1101"/>
      <c r="AP107" s="1101"/>
      <c r="AQ107" s="1101"/>
      <c r="AR107" s="1101"/>
      <c r="AS107" s="1101"/>
      <c r="AT107" s="1101"/>
      <c r="AU107" s="161"/>
    </row>
    <row r="108" spans="1:47">
      <c r="A108" s="957"/>
      <c r="B108" s="1353"/>
      <c r="C108" s="1353"/>
      <c r="D108" s="1353"/>
      <c r="E108" s="1353"/>
      <c r="F108" s="1353"/>
      <c r="G108" s="1353"/>
      <c r="H108" s="1352"/>
      <c r="I108" s="1352"/>
      <c r="J108" s="1352"/>
      <c r="K108" s="1101"/>
      <c r="L108" s="160"/>
      <c r="M108" s="159"/>
      <c r="O108" s="1101"/>
      <c r="P108" s="1101"/>
      <c r="Q108" s="1101"/>
      <c r="R108" s="1101"/>
      <c r="S108" s="1101"/>
      <c r="T108" s="1"/>
      <c r="U108" s="1"/>
      <c r="V108" s="68"/>
      <c r="W108" s="1"/>
      <c r="X108" s="1"/>
      <c r="Y108" s="1"/>
      <c r="Z108" s="1"/>
      <c r="AA108" s="1"/>
      <c r="AB108" s="1"/>
      <c r="AC108" s="1"/>
      <c r="AD108" s="1"/>
      <c r="AE108" s="1"/>
      <c r="AF108" s="1"/>
      <c r="AG108" s="1"/>
      <c r="AH108" s="1"/>
      <c r="AI108" s="1"/>
      <c r="AJ108" s="1"/>
      <c r="AK108" s="1"/>
      <c r="AL108" s="1"/>
      <c r="AM108" s="1"/>
      <c r="AN108" s="1101"/>
      <c r="AO108" s="1101"/>
      <c r="AP108" s="1101"/>
      <c r="AQ108" s="1101"/>
      <c r="AR108" s="1101"/>
      <c r="AS108" s="1101"/>
      <c r="AT108" s="1101"/>
      <c r="AU108" s="161"/>
    </row>
    <row r="109" spans="1:47">
      <c r="A109" s="958"/>
      <c r="B109" s="1352"/>
      <c r="C109" s="1352"/>
      <c r="D109" s="1352"/>
      <c r="E109" s="1352"/>
      <c r="F109" s="1352"/>
      <c r="G109" s="1352"/>
      <c r="H109" s="1352"/>
      <c r="I109" s="1352"/>
      <c r="J109" s="1352"/>
      <c r="K109" s="1101"/>
      <c r="L109" s="160"/>
      <c r="M109" s="159"/>
      <c r="O109" s="1101"/>
      <c r="P109" s="1101"/>
      <c r="Q109" s="1101"/>
      <c r="R109" s="1101"/>
      <c r="S109" s="1101"/>
      <c r="T109" s="1"/>
      <c r="U109" s="1"/>
      <c r="V109" s="68"/>
      <c r="W109" s="1"/>
      <c r="X109" s="1"/>
      <c r="Y109" s="1"/>
      <c r="Z109" s="1"/>
      <c r="AA109" s="1"/>
      <c r="AB109" s="1"/>
      <c r="AC109" s="1"/>
      <c r="AD109" s="1"/>
      <c r="AE109" s="1"/>
      <c r="AF109" s="1"/>
      <c r="AG109" s="1"/>
      <c r="AH109" s="1"/>
      <c r="AI109" s="1"/>
      <c r="AJ109" s="1"/>
      <c r="AK109" s="1"/>
      <c r="AL109" s="1"/>
      <c r="AM109" s="1"/>
      <c r="AN109" s="1101"/>
      <c r="AO109" s="1101"/>
      <c r="AP109" s="1101"/>
      <c r="AQ109" s="1101"/>
      <c r="AR109" s="1101"/>
      <c r="AS109" s="1101"/>
      <c r="AT109" s="1101"/>
      <c r="AU109" s="161"/>
    </row>
    <row r="110" spans="1:47" s="157" customFormat="1">
      <c r="A110" s="958"/>
      <c r="B110" s="1352"/>
      <c r="C110" s="1352"/>
      <c r="D110" s="1352"/>
      <c r="E110" s="1352"/>
      <c r="F110" s="1352"/>
      <c r="G110" s="1352"/>
      <c r="H110" s="1352"/>
      <c r="I110" s="1352"/>
      <c r="J110" s="1352"/>
      <c r="K110" s="1101"/>
      <c r="L110" s="160"/>
      <c r="M110" s="159"/>
      <c r="N110" s="162"/>
      <c r="T110" s="1"/>
      <c r="U110" s="1"/>
      <c r="V110" s="68"/>
      <c r="W110" s="1"/>
      <c r="X110" s="1"/>
      <c r="Y110" s="1"/>
      <c r="Z110" s="1"/>
      <c r="AA110" s="1"/>
      <c r="AB110" s="1"/>
      <c r="AC110" s="1"/>
      <c r="AD110" s="1"/>
      <c r="AE110" s="1"/>
      <c r="AF110" s="1"/>
      <c r="AG110" s="1"/>
      <c r="AH110" s="1"/>
      <c r="AI110" s="1"/>
      <c r="AJ110" s="1"/>
      <c r="AK110" s="1"/>
      <c r="AL110" s="1"/>
      <c r="AM110" s="1"/>
      <c r="AU110" s="161"/>
    </row>
    <row r="111" spans="1:47" s="157" customFormat="1">
      <c r="A111" s="959"/>
      <c r="B111" s="960"/>
      <c r="C111" s="961"/>
      <c r="D111" s="960"/>
      <c r="E111" s="961"/>
      <c r="F111" s="962"/>
      <c r="G111" s="962"/>
      <c r="H111" s="963"/>
      <c r="I111" s="963"/>
      <c r="J111" s="963"/>
      <c r="K111" s="1101"/>
      <c r="L111" s="160"/>
      <c r="M111" s="159"/>
      <c r="N111" s="162"/>
      <c r="T111" s="1"/>
      <c r="U111" s="1"/>
      <c r="V111" s="68"/>
      <c r="W111" s="1"/>
      <c r="X111" s="1"/>
      <c r="Y111" s="1"/>
      <c r="Z111" s="1"/>
      <c r="AA111" s="1"/>
      <c r="AB111" s="1"/>
      <c r="AC111" s="1"/>
      <c r="AD111" s="1"/>
      <c r="AE111" s="1"/>
      <c r="AF111" s="1"/>
      <c r="AG111" s="1"/>
      <c r="AH111" s="1"/>
      <c r="AI111" s="1"/>
      <c r="AJ111" s="1"/>
      <c r="AK111" s="1"/>
      <c r="AL111" s="1"/>
      <c r="AM111" s="1"/>
    </row>
    <row r="112" spans="1:47" s="157" customFormat="1">
      <c r="A112" s="964"/>
      <c r="B112" s="965"/>
      <c r="C112" s="966"/>
      <c r="D112" s="965"/>
      <c r="E112" s="965"/>
      <c r="F112" s="967"/>
      <c r="G112" s="967"/>
      <c r="H112" s="968"/>
      <c r="I112" s="968"/>
      <c r="J112" s="968"/>
      <c r="K112" s="1101"/>
      <c r="L112" s="160"/>
      <c r="M112" s="159"/>
      <c r="N112" s="162"/>
      <c r="T112" s="1"/>
      <c r="U112" s="1"/>
      <c r="V112" s="68"/>
      <c r="W112" s="1"/>
      <c r="X112" s="1"/>
      <c r="Y112" s="1"/>
      <c r="Z112" s="1"/>
      <c r="AA112" s="1"/>
      <c r="AB112" s="1"/>
      <c r="AC112" s="1"/>
      <c r="AD112" s="1"/>
      <c r="AE112" s="1"/>
      <c r="AF112" s="1"/>
      <c r="AG112" s="1"/>
      <c r="AH112" s="1"/>
      <c r="AI112" s="1"/>
      <c r="AJ112" s="1"/>
      <c r="AK112" s="1"/>
      <c r="AL112" s="1"/>
      <c r="AM112" s="1"/>
    </row>
    <row r="113" spans="1:39" s="157" customFormat="1">
      <c r="A113" s="964"/>
      <c r="B113" s="965"/>
      <c r="C113" s="966"/>
      <c r="D113" s="965"/>
      <c r="E113" s="965"/>
      <c r="F113" s="965"/>
      <c r="G113" s="965"/>
      <c r="H113" s="968"/>
      <c r="I113" s="969"/>
      <c r="J113" s="968"/>
      <c r="K113" s="1101"/>
      <c r="L113" s="160"/>
      <c r="M113" s="159"/>
      <c r="N113" s="162"/>
      <c r="T113" s="1"/>
      <c r="U113" s="1"/>
      <c r="V113" s="68"/>
      <c r="W113" s="1"/>
      <c r="X113" s="1"/>
      <c r="Y113" s="1"/>
      <c r="Z113" s="1"/>
      <c r="AA113" s="1"/>
      <c r="AB113" s="1"/>
      <c r="AC113" s="1"/>
      <c r="AD113" s="1"/>
      <c r="AE113" s="1"/>
      <c r="AF113" s="1"/>
      <c r="AG113" s="1"/>
      <c r="AH113" s="1"/>
      <c r="AI113" s="1"/>
      <c r="AJ113" s="1"/>
      <c r="AK113" s="1"/>
      <c r="AL113" s="1"/>
      <c r="AM113" s="1"/>
    </row>
    <row r="114" spans="1:39" s="157" customFormat="1">
      <c r="A114" s="964"/>
      <c r="B114" s="965"/>
      <c r="C114" s="966"/>
      <c r="D114" s="965"/>
      <c r="E114" s="966"/>
      <c r="F114" s="967"/>
      <c r="G114" s="967"/>
      <c r="H114" s="968"/>
      <c r="I114" s="968"/>
      <c r="J114" s="968"/>
      <c r="K114" s="1101"/>
      <c r="L114" s="160"/>
      <c r="M114" s="159"/>
      <c r="N114" s="162"/>
      <c r="T114" s="1"/>
      <c r="U114" s="1"/>
      <c r="V114" s="68"/>
      <c r="W114" s="1"/>
      <c r="X114" s="1"/>
      <c r="Y114" s="1"/>
      <c r="Z114" s="1"/>
      <c r="AA114" s="1"/>
      <c r="AB114" s="1"/>
      <c r="AC114" s="1"/>
      <c r="AD114" s="1"/>
      <c r="AE114" s="1"/>
      <c r="AF114" s="1"/>
      <c r="AG114" s="1"/>
      <c r="AH114" s="1"/>
      <c r="AI114" s="1"/>
      <c r="AJ114" s="1"/>
      <c r="AK114" s="1"/>
      <c r="AL114" s="1"/>
      <c r="AM114" s="1"/>
    </row>
    <row r="115" spans="1:39" s="157" customFormat="1">
      <c r="A115" s="959"/>
      <c r="B115" s="960"/>
      <c r="C115" s="961"/>
      <c r="D115" s="960"/>
      <c r="E115" s="961"/>
      <c r="F115" s="962"/>
      <c r="G115" s="962"/>
      <c r="H115" s="963"/>
      <c r="I115" s="963"/>
      <c r="J115" s="963"/>
      <c r="K115" s="1101"/>
      <c r="L115" s="160"/>
      <c r="M115" s="159"/>
      <c r="N115" s="162"/>
      <c r="T115" s="1"/>
      <c r="U115" s="1"/>
      <c r="V115" s="68"/>
      <c r="W115" s="1"/>
      <c r="X115" s="1"/>
      <c r="Y115" s="1"/>
      <c r="Z115" s="1"/>
      <c r="AA115" s="1"/>
      <c r="AB115" s="1"/>
      <c r="AC115" s="1"/>
      <c r="AD115" s="1"/>
      <c r="AE115" s="1"/>
      <c r="AF115" s="1"/>
      <c r="AG115" s="1"/>
      <c r="AH115" s="1"/>
      <c r="AI115" s="1"/>
      <c r="AJ115" s="1"/>
      <c r="AK115" s="1"/>
      <c r="AL115" s="1"/>
      <c r="AM115" s="1"/>
    </row>
    <row r="116" spans="1:39" s="158" customFormat="1" ht="13.2" customHeight="1">
      <c r="A116" s="964"/>
      <c r="B116" s="965"/>
      <c r="C116" s="966"/>
      <c r="D116" s="965"/>
      <c r="E116" s="966"/>
      <c r="F116" s="967"/>
      <c r="G116" s="967"/>
      <c r="H116" s="968"/>
      <c r="I116" s="968"/>
      <c r="J116" s="968"/>
      <c r="K116" s="1101"/>
      <c r="L116" s="160"/>
      <c r="M116" s="159"/>
      <c r="N116" s="159"/>
      <c r="T116" s="1"/>
      <c r="U116" s="1"/>
      <c r="V116" s="68"/>
      <c r="W116" s="1"/>
      <c r="X116" s="1"/>
      <c r="Y116" s="1"/>
      <c r="Z116" s="1"/>
      <c r="AA116" s="1"/>
      <c r="AB116" s="1"/>
      <c r="AC116" s="1"/>
      <c r="AD116" s="1"/>
      <c r="AE116" s="1"/>
      <c r="AF116" s="1"/>
      <c r="AG116" s="1"/>
      <c r="AH116" s="1"/>
      <c r="AI116" s="1"/>
      <c r="AJ116" s="1"/>
      <c r="AK116" s="1"/>
      <c r="AL116" s="157"/>
      <c r="AM116" s="157"/>
    </row>
    <row r="117" spans="1:39" s="158" customFormat="1" ht="13.2" customHeight="1">
      <c r="A117" s="964"/>
      <c r="B117" s="965"/>
      <c r="C117" s="966"/>
      <c r="D117" s="965"/>
      <c r="E117" s="966"/>
      <c r="F117" s="965"/>
      <c r="G117" s="965"/>
      <c r="H117" s="968"/>
      <c r="I117" s="969"/>
      <c r="J117" s="968"/>
      <c r="K117" s="1101"/>
      <c r="L117" s="160"/>
      <c r="M117" s="159"/>
      <c r="N117" s="1143"/>
      <c r="T117" s="1"/>
      <c r="U117" s="1"/>
      <c r="V117" s="68"/>
      <c r="W117" s="1101"/>
      <c r="X117" s="1101"/>
      <c r="Y117" s="1101"/>
      <c r="Z117" s="1101"/>
      <c r="AA117" s="1101"/>
      <c r="AB117" s="1101"/>
      <c r="AC117" s="1"/>
      <c r="AD117" s="1"/>
      <c r="AE117" s="1"/>
      <c r="AF117" s="1"/>
      <c r="AG117" s="1"/>
      <c r="AH117" s="1"/>
      <c r="AI117" s="1"/>
      <c r="AJ117" s="1"/>
      <c r="AK117" s="1"/>
      <c r="AL117" s="1101"/>
      <c r="AM117" s="1101"/>
    </row>
    <row r="118" spans="1:39" s="158" customFormat="1" ht="13.2" customHeight="1">
      <c r="A118" s="964"/>
      <c r="B118" s="965"/>
      <c r="C118" s="966"/>
      <c r="D118" s="965"/>
      <c r="E118" s="966"/>
      <c r="F118" s="967"/>
      <c r="G118" s="967"/>
      <c r="H118" s="968"/>
      <c r="I118" s="968"/>
      <c r="J118" s="968"/>
      <c r="K118" s="1101"/>
      <c r="L118" s="86"/>
      <c r="M118" s="30"/>
      <c r="N118" s="159"/>
      <c r="T118" s="1"/>
      <c r="U118" s="1"/>
      <c r="V118" s="68"/>
      <c r="W118" s="1101"/>
      <c r="X118" s="1101"/>
      <c r="Y118" s="1101"/>
      <c r="Z118" s="1101"/>
      <c r="AA118" s="1101"/>
      <c r="AB118" s="1101"/>
      <c r="AC118" s="1"/>
      <c r="AD118" s="1"/>
      <c r="AE118" s="1"/>
      <c r="AF118" s="1"/>
      <c r="AG118" s="1"/>
      <c r="AH118" s="1"/>
      <c r="AI118" s="1"/>
      <c r="AJ118" s="1"/>
      <c r="AK118" s="1"/>
      <c r="AL118" s="1101"/>
      <c r="AM118" s="1101"/>
    </row>
    <row r="119" spans="1:39" s="158" customFormat="1" ht="13.2" customHeight="1">
      <c r="A119" s="959"/>
      <c r="B119" s="960"/>
      <c r="C119" s="961"/>
      <c r="D119" s="960"/>
      <c r="E119" s="960"/>
      <c r="F119" s="962"/>
      <c r="G119" s="961"/>
      <c r="H119" s="963"/>
      <c r="I119" s="963"/>
      <c r="J119" s="963"/>
      <c r="K119" s="1101"/>
      <c r="L119" s="86"/>
      <c r="M119" s="30"/>
      <c r="N119" s="159"/>
      <c r="T119" s="1101"/>
      <c r="U119" s="1"/>
      <c r="V119" s="68"/>
      <c r="W119" s="1101"/>
      <c r="X119" s="1101"/>
      <c r="Y119" s="1101"/>
      <c r="Z119" s="1101"/>
      <c r="AA119" s="1101"/>
      <c r="AB119" s="1101"/>
      <c r="AC119" s="1"/>
      <c r="AD119" s="1"/>
      <c r="AE119" s="1"/>
      <c r="AF119" s="1"/>
      <c r="AG119" s="1"/>
      <c r="AH119" s="1"/>
      <c r="AI119" s="1"/>
      <c r="AJ119" s="1"/>
      <c r="AK119" s="1"/>
      <c r="AL119" s="1101"/>
      <c r="AM119" s="1101"/>
    </row>
    <row r="120" spans="1:39" s="158" customFormat="1" ht="13.2" customHeight="1">
      <c r="A120" s="964"/>
      <c r="B120" s="965"/>
      <c r="C120" s="966"/>
      <c r="D120" s="965"/>
      <c r="E120" s="965"/>
      <c r="F120" s="967"/>
      <c r="G120" s="966"/>
      <c r="H120" s="968"/>
      <c r="I120" s="968"/>
      <c r="J120" s="968"/>
      <c r="K120" s="1101"/>
      <c r="L120" s="86"/>
      <c r="M120" s="30"/>
      <c r="N120" s="159"/>
      <c r="T120" s="1101"/>
      <c r="U120" s="1"/>
      <c r="V120" s="782"/>
      <c r="W120" s="1101"/>
      <c r="X120" s="1101"/>
      <c r="Y120" s="1101"/>
      <c r="Z120" s="1101"/>
      <c r="AA120" s="1101"/>
      <c r="AB120" s="1101"/>
      <c r="AC120" s="1"/>
      <c r="AD120" s="1"/>
      <c r="AE120" s="1"/>
      <c r="AF120" s="1"/>
      <c r="AG120" s="68"/>
      <c r="AH120" s="1"/>
      <c r="AI120" s="161"/>
      <c r="AJ120" s="1"/>
      <c r="AK120" s="1"/>
      <c r="AL120" s="1101"/>
      <c r="AM120" s="1101"/>
    </row>
    <row r="121" spans="1:39" s="158" customFormat="1" ht="13.2" customHeight="1">
      <c r="A121" s="964"/>
      <c r="B121" s="965"/>
      <c r="C121" s="966"/>
      <c r="D121" s="965"/>
      <c r="E121" s="965"/>
      <c r="F121" s="965"/>
      <c r="G121" s="966"/>
      <c r="H121" s="968"/>
      <c r="I121" s="968"/>
      <c r="J121" s="968"/>
      <c r="K121" s="1101"/>
      <c r="L121" s="86"/>
      <c r="M121" s="30"/>
      <c r="N121" s="159"/>
      <c r="T121" s="1101"/>
      <c r="U121" s="1"/>
      <c r="V121" s="783"/>
      <c r="W121" s="1101"/>
      <c r="X121" s="1101"/>
      <c r="Y121" s="1101"/>
      <c r="Z121" s="1101"/>
      <c r="AA121" s="1101"/>
      <c r="AB121" s="1101"/>
      <c r="AC121" s="1099"/>
      <c r="AD121" s="1099"/>
      <c r="AE121" s="1"/>
      <c r="AF121" s="1"/>
      <c r="AG121" s="38"/>
      <c r="AH121" s="1"/>
      <c r="AI121" s="161"/>
      <c r="AJ121" s="1"/>
      <c r="AK121" s="1"/>
      <c r="AL121" s="157"/>
      <c r="AM121" s="157"/>
    </row>
    <row r="122" spans="1:39" s="158" customFormat="1" ht="13.2" customHeight="1">
      <c r="A122" s="964"/>
      <c r="B122" s="966"/>
      <c r="C122" s="966"/>
      <c r="D122" s="965"/>
      <c r="E122" s="965"/>
      <c r="F122" s="967"/>
      <c r="G122" s="966"/>
      <c r="H122" s="968"/>
      <c r="I122" s="968"/>
      <c r="J122" s="968"/>
      <c r="K122" s="1101"/>
      <c r="L122" s="86"/>
      <c r="M122" s="30"/>
      <c r="N122" s="1297"/>
      <c r="O122" s="1297"/>
      <c r="P122" s="1297"/>
      <c r="Q122" s="1297"/>
      <c r="R122" s="1297"/>
      <c r="S122" s="1297"/>
      <c r="T122" s="1297"/>
      <c r="U122" s="157"/>
      <c r="V122" s="782"/>
      <c r="W122" s="1101"/>
      <c r="X122" s="1101"/>
      <c r="Y122" s="1101"/>
      <c r="Z122" s="1101"/>
      <c r="AA122" s="1101"/>
      <c r="AB122" s="1101"/>
      <c r="AC122" s="1"/>
      <c r="AD122" s="1"/>
      <c r="AE122" s="1"/>
      <c r="AF122" s="1"/>
      <c r="AG122" s="68"/>
      <c r="AH122" s="1"/>
      <c r="AI122" s="165"/>
      <c r="AJ122" s="157"/>
      <c r="AK122" s="157"/>
      <c r="AL122" s="1101"/>
      <c r="AM122" s="1101"/>
    </row>
    <row r="123" spans="1:39" s="158" customFormat="1" ht="13.2" customHeight="1">
      <c r="A123" s="959"/>
      <c r="B123" s="960"/>
      <c r="C123" s="961"/>
      <c r="D123" s="960"/>
      <c r="E123" s="961"/>
      <c r="F123" s="962"/>
      <c r="G123" s="961"/>
      <c r="H123" s="963"/>
      <c r="I123" s="963"/>
      <c r="J123" s="963"/>
      <c r="K123" s="1101"/>
      <c r="L123" s="86"/>
      <c r="M123" s="30"/>
      <c r="N123" s="159"/>
      <c r="T123" s="1101"/>
      <c r="U123" s="1101"/>
      <c r="V123" s="782"/>
      <c r="W123" s="1101"/>
      <c r="X123" s="1101"/>
      <c r="Y123" s="1101"/>
      <c r="Z123" s="1101"/>
      <c r="AA123" s="1101"/>
      <c r="AB123" s="1101"/>
      <c r="AC123" s="1"/>
      <c r="AD123" s="1"/>
      <c r="AE123" s="1"/>
      <c r="AF123" s="1"/>
      <c r="AG123" s="68"/>
      <c r="AH123" s="1"/>
      <c r="AI123" s="166"/>
      <c r="AJ123" s="1101"/>
      <c r="AK123" s="1101"/>
      <c r="AL123" s="1101"/>
      <c r="AM123" s="1101"/>
    </row>
    <row r="124" spans="1:39" s="158" customFormat="1" ht="13.2" customHeight="1">
      <c r="A124" s="964"/>
      <c r="B124" s="965"/>
      <c r="C124" s="966"/>
      <c r="D124" s="965"/>
      <c r="E124" s="966"/>
      <c r="F124" s="967"/>
      <c r="G124" s="966"/>
      <c r="H124" s="968"/>
      <c r="I124" s="968"/>
      <c r="J124" s="968"/>
      <c r="K124" s="1101"/>
      <c r="L124" s="86"/>
      <c r="M124" s="30"/>
      <c r="N124" s="159"/>
      <c r="T124" s="1101"/>
      <c r="U124" s="1101"/>
      <c r="V124" s="782"/>
      <c r="W124" s="1101"/>
      <c r="X124" s="1101"/>
      <c r="Y124" s="1101"/>
      <c r="Z124" s="1101"/>
      <c r="AA124" s="1101"/>
      <c r="AB124" s="1101"/>
      <c r="AC124" s="1"/>
      <c r="AD124" s="1"/>
      <c r="AE124" s="157"/>
      <c r="AF124" s="1"/>
      <c r="AG124" s="68"/>
      <c r="AH124" s="1"/>
      <c r="AI124" s="166"/>
      <c r="AJ124" s="1101"/>
      <c r="AK124" s="1101"/>
      <c r="AL124" s="157"/>
      <c r="AM124" s="157"/>
    </row>
    <row r="125" spans="1:39" s="158" customFormat="1" ht="15">
      <c r="A125" s="964"/>
      <c r="B125" s="965"/>
      <c r="C125" s="966"/>
      <c r="D125" s="965"/>
      <c r="E125" s="966"/>
      <c r="F125" s="965"/>
      <c r="G125" s="966"/>
      <c r="H125" s="968"/>
      <c r="I125" s="968"/>
      <c r="J125" s="968"/>
      <c r="K125" s="1101"/>
      <c r="L125" s="93"/>
      <c r="M125" s="34"/>
      <c r="N125" s="159"/>
      <c r="T125" s="1101"/>
      <c r="U125" s="1101"/>
      <c r="V125" s="782"/>
      <c r="W125" s="1101"/>
      <c r="X125" s="1101"/>
      <c r="Y125" s="1101"/>
      <c r="Z125" s="1101"/>
      <c r="AA125" s="1101"/>
      <c r="AB125" s="1101"/>
      <c r="AC125" s="1"/>
      <c r="AD125" s="1"/>
      <c r="AE125" s="1101"/>
      <c r="AF125" s="161"/>
      <c r="AG125" s="68"/>
      <c r="AH125" s="161"/>
      <c r="AI125" s="166"/>
      <c r="AJ125" s="1101"/>
      <c r="AK125" s="1101"/>
      <c r="AL125" s="157"/>
      <c r="AM125" s="157"/>
    </row>
    <row r="126" spans="1:39">
      <c r="A126" s="964"/>
      <c r="B126" s="965"/>
      <c r="C126" s="966"/>
      <c r="D126" s="965"/>
      <c r="E126" s="966"/>
      <c r="F126" s="967"/>
      <c r="G126" s="966"/>
      <c r="H126" s="968"/>
      <c r="I126" s="968"/>
      <c r="J126" s="968"/>
      <c r="K126" s="1101"/>
      <c r="L126" s="96"/>
      <c r="M126" s="68"/>
      <c r="O126" s="1101"/>
      <c r="P126" s="1101"/>
      <c r="Q126" s="1101"/>
      <c r="R126" s="1101"/>
      <c r="S126" s="1101"/>
      <c r="T126" s="1101"/>
      <c r="U126" s="1101"/>
      <c r="V126" s="782"/>
      <c r="W126" s="1101"/>
      <c r="X126" s="1101"/>
      <c r="Y126" s="1101"/>
      <c r="Z126" s="1101"/>
      <c r="AA126" s="1101"/>
      <c r="AB126" s="1101"/>
      <c r="AC126" s="1"/>
      <c r="AD126" s="1"/>
      <c r="AE126" s="1101"/>
      <c r="AF126" s="161"/>
      <c r="AG126" s="68"/>
      <c r="AH126" s="1"/>
      <c r="AI126" s="166"/>
      <c r="AJ126" s="1101"/>
      <c r="AK126" s="1101"/>
      <c r="AL126" s="157"/>
      <c r="AM126" s="157"/>
    </row>
    <row r="127" spans="1:39">
      <c r="A127" s="959"/>
      <c r="B127" s="960"/>
      <c r="C127" s="961"/>
      <c r="D127" s="960"/>
      <c r="E127" s="960"/>
      <c r="F127" s="962"/>
      <c r="G127" s="961"/>
      <c r="H127" s="963"/>
      <c r="I127" s="963"/>
      <c r="J127" s="963"/>
      <c r="K127" s="1101"/>
      <c r="L127" s="97"/>
      <c r="M127" s="69"/>
      <c r="O127" s="1101"/>
      <c r="P127" s="1101"/>
      <c r="Q127" s="1101"/>
      <c r="R127" s="1101"/>
      <c r="S127" s="1101"/>
      <c r="T127" s="1101"/>
      <c r="U127" s="157"/>
      <c r="V127" s="782"/>
      <c r="W127" s="1101"/>
      <c r="X127" s="1101"/>
      <c r="Y127" s="1101"/>
      <c r="Z127" s="1101"/>
      <c r="AA127" s="1101"/>
      <c r="AB127" s="1101"/>
      <c r="AC127" s="1"/>
      <c r="AD127" s="1"/>
      <c r="AE127" s="1101"/>
      <c r="AF127" s="161"/>
      <c r="AG127" s="68"/>
      <c r="AH127" s="1"/>
      <c r="AI127" s="165"/>
      <c r="AJ127" s="157"/>
      <c r="AK127" s="157"/>
      <c r="AL127" s="157"/>
      <c r="AM127" s="157"/>
    </row>
    <row r="128" spans="1:39">
      <c r="A128" s="964"/>
      <c r="B128" s="965"/>
      <c r="C128" s="965"/>
      <c r="D128" s="965"/>
      <c r="E128" s="965"/>
      <c r="F128" s="967"/>
      <c r="G128" s="967"/>
      <c r="H128" s="967"/>
      <c r="I128" s="967"/>
      <c r="J128" s="968"/>
      <c r="K128" s="1101"/>
      <c r="L128" s="97"/>
      <c r="M128" s="69"/>
      <c r="O128" s="1101"/>
      <c r="P128" s="1101"/>
      <c r="Q128" s="1101"/>
      <c r="R128" s="1101"/>
      <c r="S128" s="1101"/>
      <c r="T128" s="1101"/>
      <c r="U128" s="1101"/>
      <c r="V128" s="782"/>
      <c r="W128" s="1101"/>
      <c r="X128" s="1101"/>
      <c r="Y128" s="1101"/>
      <c r="Z128" s="1101"/>
      <c r="AA128" s="1101"/>
      <c r="AB128" s="1101"/>
      <c r="AC128" s="1"/>
      <c r="AD128" s="1"/>
      <c r="AE128" s="1101"/>
      <c r="AF128" s="161"/>
      <c r="AG128" s="68"/>
      <c r="AH128" s="1"/>
      <c r="AI128" s="166"/>
      <c r="AJ128" s="1101"/>
      <c r="AK128" s="1101"/>
      <c r="AL128" s="157"/>
      <c r="AM128" s="157"/>
    </row>
    <row r="129" spans="1:39">
      <c r="A129" s="964"/>
      <c r="B129" s="965"/>
      <c r="C129" s="966"/>
      <c r="D129" s="965"/>
      <c r="E129" s="965"/>
      <c r="F129" s="965"/>
      <c r="G129" s="966"/>
      <c r="H129" s="968"/>
      <c r="I129" s="968"/>
      <c r="J129" s="968"/>
      <c r="K129" s="1101"/>
      <c r="L129" s="154"/>
      <c r="M129" s="153"/>
      <c r="O129" s="1101"/>
      <c r="P129" s="1101"/>
      <c r="Q129" s="1101"/>
      <c r="R129" s="1101"/>
      <c r="S129" s="1101"/>
      <c r="T129" s="1101"/>
      <c r="U129" s="1101"/>
      <c r="V129" s="782"/>
      <c r="W129" s="1101"/>
      <c r="X129" s="1101"/>
      <c r="Y129" s="1101"/>
      <c r="Z129" s="1101"/>
      <c r="AA129" s="1101"/>
      <c r="AB129" s="1101"/>
      <c r="AC129" s="1"/>
      <c r="AD129" s="1"/>
      <c r="AE129" s="157"/>
      <c r="AF129" s="161"/>
      <c r="AG129" s="68"/>
      <c r="AH129" s="1"/>
      <c r="AI129" s="166"/>
      <c r="AJ129" s="1101"/>
      <c r="AK129" s="1101"/>
      <c r="AL129" s="157"/>
      <c r="AM129" s="157"/>
    </row>
    <row r="130" spans="1:39">
      <c r="A130" s="964"/>
      <c r="B130" s="965"/>
      <c r="C130" s="966"/>
      <c r="D130" s="965"/>
      <c r="E130" s="965"/>
      <c r="F130" s="967"/>
      <c r="G130" s="966"/>
      <c r="H130" s="968"/>
      <c r="I130" s="968"/>
      <c r="J130" s="968"/>
      <c r="K130" s="1101"/>
      <c r="L130" s="149"/>
      <c r="M130" s="148"/>
      <c r="O130" s="1101"/>
      <c r="P130" s="1101"/>
      <c r="Q130" s="1101"/>
      <c r="R130" s="1101"/>
      <c r="S130" s="1101"/>
      <c r="T130" s="157"/>
      <c r="U130" s="157"/>
      <c r="V130" s="782"/>
      <c r="W130" s="1101"/>
      <c r="X130" s="1101"/>
      <c r="Y130" s="1101"/>
      <c r="Z130" s="1101"/>
      <c r="AA130" s="1101"/>
      <c r="AB130" s="1101"/>
      <c r="AC130" s="1"/>
      <c r="AD130" s="1"/>
      <c r="AE130" s="1101"/>
      <c r="AF130" s="161"/>
      <c r="AG130" s="68"/>
      <c r="AH130" s="1"/>
      <c r="AI130" s="165"/>
      <c r="AJ130" s="157"/>
      <c r="AK130" s="157"/>
      <c r="AL130" s="157"/>
      <c r="AM130" s="157"/>
    </row>
    <row r="131" spans="1:39">
      <c r="A131" s="959"/>
      <c r="B131" s="960"/>
      <c r="C131" s="961"/>
      <c r="D131" s="960"/>
      <c r="E131" s="961"/>
      <c r="F131" s="962"/>
      <c r="G131" s="961"/>
      <c r="H131" s="963"/>
      <c r="I131" s="963"/>
      <c r="J131" s="963"/>
      <c r="K131" s="3"/>
      <c r="L131" s="149"/>
      <c r="M131" s="148"/>
      <c r="O131" s="1101"/>
      <c r="P131" s="1101"/>
      <c r="Q131" s="1101"/>
      <c r="R131" s="1101"/>
      <c r="S131" s="1101"/>
      <c r="T131" s="157"/>
      <c r="U131" s="1"/>
      <c r="V131" s="782"/>
      <c r="W131" s="1101"/>
      <c r="X131" s="1101"/>
      <c r="Y131" s="1101"/>
      <c r="Z131" s="1101"/>
      <c r="AA131" s="1101"/>
      <c r="AB131" s="1101"/>
      <c r="AC131" s="161"/>
      <c r="AD131" s="161"/>
      <c r="AE131" s="161"/>
      <c r="AF131" s="161"/>
      <c r="AG131" s="157"/>
      <c r="AH131" s="1"/>
      <c r="AI131" s="157"/>
      <c r="AJ131" s="157"/>
      <c r="AK131" s="157"/>
      <c r="AL131" s="158"/>
      <c r="AM131" s="158"/>
    </row>
    <row r="132" spans="1:39">
      <c r="A132" s="964"/>
      <c r="B132" s="965"/>
      <c r="C132" s="966"/>
      <c r="D132" s="965"/>
      <c r="E132" s="966"/>
      <c r="F132" s="967"/>
      <c r="G132" s="966"/>
      <c r="H132" s="968"/>
      <c r="I132" s="968"/>
      <c r="J132" s="968"/>
      <c r="K132" s="3"/>
      <c r="L132" s="149"/>
      <c r="M132" s="148"/>
      <c r="O132" s="1101"/>
      <c r="P132" s="1101"/>
      <c r="Q132" s="1101"/>
      <c r="R132" s="1101"/>
      <c r="S132" s="1101"/>
      <c r="T132" s="157"/>
      <c r="U132" s="1"/>
      <c r="V132" s="782"/>
      <c r="W132" s="1101"/>
      <c r="X132" s="1101"/>
      <c r="Y132" s="1101"/>
      <c r="Z132" s="1101"/>
      <c r="AA132" s="1101"/>
      <c r="AB132" s="1101"/>
      <c r="AC132" s="161"/>
      <c r="AD132" s="157"/>
      <c r="AE132" s="1"/>
      <c r="AF132" s="157"/>
      <c r="AG132" s="157"/>
      <c r="AH132" s="157"/>
      <c r="AI132" s="157"/>
      <c r="AJ132" s="157"/>
      <c r="AK132" s="157"/>
      <c r="AL132" s="158"/>
      <c r="AM132" s="158"/>
    </row>
    <row r="133" spans="1:39" s="1" customFormat="1">
      <c r="A133" s="964"/>
      <c r="B133" s="965"/>
      <c r="C133" s="966"/>
      <c r="D133" s="965"/>
      <c r="E133" s="966"/>
      <c r="F133" s="965"/>
      <c r="G133" s="966"/>
      <c r="H133" s="968"/>
      <c r="I133" s="968"/>
      <c r="J133" s="968"/>
      <c r="K133" s="3"/>
      <c r="L133" s="149"/>
      <c r="M133" s="148"/>
      <c r="N133" s="67"/>
      <c r="T133" s="157"/>
      <c r="V133" s="782"/>
      <c r="W133" s="1101"/>
      <c r="X133" s="1101"/>
      <c r="Y133" s="1101"/>
      <c r="Z133" s="1101"/>
      <c r="AA133" s="1101"/>
      <c r="AB133" s="1101"/>
      <c r="AC133" s="161"/>
      <c r="AD133" s="157"/>
      <c r="AF133" s="157"/>
      <c r="AG133" s="157"/>
      <c r="AH133" s="157"/>
      <c r="AI133" s="157"/>
      <c r="AJ133" s="157"/>
      <c r="AK133" s="157"/>
      <c r="AL133" s="158"/>
      <c r="AM133" s="158"/>
    </row>
    <row r="134" spans="1:39" s="1" customFormat="1" ht="12.75" customHeight="1">
      <c r="A134" s="964"/>
      <c r="B134" s="965"/>
      <c r="C134" s="966"/>
      <c r="D134" s="965"/>
      <c r="E134" s="966"/>
      <c r="F134" s="967"/>
      <c r="G134" s="966"/>
      <c r="H134" s="968"/>
      <c r="I134" s="968"/>
      <c r="J134" s="968"/>
      <c r="K134" s="3"/>
      <c r="L134" s="149"/>
      <c r="M134" s="148"/>
      <c r="N134" s="68"/>
      <c r="T134" s="157"/>
      <c r="V134" s="782"/>
      <c r="W134" s="1101"/>
      <c r="X134" s="1101"/>
      <c r="Y134" s="1101"/>
      <c r="Z134" s="1101"/>
      <c r="AA134" s="1101"/>
      <c r="AB134" s="1101"/>
      <c r="AC134" s="161"/>
      <c r="AD134" s="157"/>
      <c r="AF134" s="157"/>
      <c r="AG134" s="157"/>
      <c r="AH134" s="157"/>
      <c r="AI134" s="157"/>
      <c r="AJ134" s="157"/>
      <c r="AK134" s="157"/>
      <c r="AL134" s="158"/>
      <c r="AM134" s="158"/>
    </row>
    <row r="135" spans="1:39" s="1" customFormat="1" ht="12.75" customHeight="1">
      <c r="A135" s="959"/>
      <c r="B135" s="965"/>
      <c r="C135" s="966"/>
      <c r="D135" s="965"/>
      <c r="E135" s="966"/>
      <c r="F135" s="962"/>
      <c r="G135" s="961"/>
      <c r="H135" s="963"/>
      <c r="I135" s="963"/>
      <c r="J135" s="963"/>
      <c r="K135" s="3"/>
      <c r="L135" s="149"/>
      <c r="M135" s="148"/>
      <c r="N135" s="67"/>
      <c r="T135" s="157"/>
      <c r="V135" s="782"/>
      <c r="W135" s="1101"/>
      <c r="X135" s="1101"/>
      <c r="Y135" s="1101"/>
      <c r="Z135" s="1101"/>
      <c r="AA135" s="1101"/>
      <c r="AB135" s="1101"/>
      <c r="AC135" s="161"/>
      <c r="AD135" s="157"/>
      <c r="AF135" s="157"/>
      <c r="AG135" s="157"/>
      <c r="AH135" s="157"/>
      <c r="AI135" s="157"/>
      <c r="AJ135" s="157"/>
      <c r="AK135" s="157"/>
      <c r="AL135" s="158"/>
      <c r="AM135" s="158"/>
    </row>
    <row r="136" spans="1:39" s="1" customFormat="1" ht="12.75" customHeight="1">
      <c r="A136" s="970"/>
      <c r="B136" s="960"/>
      <c r="C136" s="961"/>
      <c r="D136" s="960"/>
      <c r="E136" s="961"/>
      <c r="F136" s="971"/>
      <c r="G136" s="961"/>
      <c r="H136" s="963"/>
      <c r="I136" s="963"/>
      <c r="J136" s="963"/>
      <c r="K136" s="3"/>
      <c r="L136" s="149"/>
      <c r="M136" s="148"/>
      <c r="N136" s="231"/>
      <c r="O136" s="231"/>
      <c r="P136" s="231"/>
      <c r="Q136" s="231"/>
      <c r="R136" s="231"/>
      <c r="S136" s="231"/>
      <c r="T136" s="231"/>
      <c r="V136" s="782"/>
      <c r="W136" s="1101"/>
      <c r="X136" s="1101"/>
      <c r="Y136" s="1101"/>
      <c r="Z136" s="1101"/>
      <c r="AA136" s="1101"/>
      <c r="AB136" s="1101"/>
      <c r="AC136" s="161"/>
      <c r="AD136" s="157"/>
      <c r="AF136" s="157"/>
      <c r="AG136" s="157"/>
      <c r="AH136" s="157"/>
      <c r="AI136" s="157"/>
      <c r="AJ136" s="157"/>
      <c r="AK136" s="157"/>
      <c r="AL136" s="158"/>
      <c r="AM136" s="158"/>
    </row>
    <row r="137" spans="1:39" s="151" customFormat="1">
      <c r="A137" s="970"/>
      <c r="B137" s="960"/>
      <c r="C137" s="961"/>
      <c r="D137" s="960"/>
      <c r="E137" s="961"/>
      <c r="F137" s="960"/>
      <c r="G137" s="961"/>
      <c r="H137" s="963"/>
      <c r="I137" s="963"/>
      <c r="J137" s="963"/>
      <c r="K137" s="3"/>
      <c r="L137" s="149"/>
      <c r="M137" s="148"/>
      <c r="N137" s="152"/>
      <c r="T137" s="158"/>
      <c r="U137" s="1149"/>
      <c r="V137" s="784"/>
      <c r="W137" s="1101"/>
      <c r="X137" s="1101"/>
      <c r="Y137" s="1101"/>
      <c r="Z137" s="1101"/>
      <c r="AA137" s="1101"/>
      <c r="AB137" s="1101"/>
      <c r="AC137" s="161"/>
      <c r="AD137" s="158"/>
      <c r="AE137" s="1149"/>
      <c r="AF137" s="158"/>
      <c r="AG137" s="158"/>
      <c r="AH137" s="158"/>
      <c r="AI137" s="158"/>
      <c r="AJ137" s="158"/>
      <c r="AK137" s="158"/>
      <c r="AL137" s="158"/>
      <c r="AM137" s="158"/>
    </row>
    <row r="138" spans="1:39" s="150" customFormat="1">
      <c r="A138" s="970"/>
      <c r="B138" s="960"/>
      <c r="C138" s="961"/>
      <c r="D138" s="960"/>
      <c r="E138" s="960"/>
      <c r="F138" s="971"/>
      <c r="G138" s="961"/>
      <c r="H138" s="960"/>
      <c r="I138" s="960"/>
      <c r="J138" s="963"/>
      <c r="K138" s="3"/>
      <c r="L138" s="149"/>
      <c r="M138" s="148"/>
      <c r="N138" s="148"/>
      <c r="T138" s="158"/>
      <c r="U138" s="1149"/>
      <c r="V138" s="784"/>
      <c r="W138" s="1101"/>
      <c r="X138" s="1101"/>
      <c r="Y138" s="1101"/>
      <c r="Z138" s="1101"/>
      <c r="AA138" s="1101"/>
      <c r="AB138" s="1101"/>
      <c r="AC138" s="161"/>
      <c r="AD138" s="158"/>
      <c r="AE138" s="1149"/>
      <c r="AF138" s="158"/>
      <c r="AG138" s="158"/>
      <c r="AH138" s="158"/>
      <c r="AI138" s="158"/>
      <c r="AJ138" s="158"/>
      <c r="AK138" s="158"/>
      <c r="AL138" s="158"/>
      <c r="AM138" s="158"/>
    </row>
    <row r="139" spans="1:39" s="150" customFormat="1">
      <c r="A139" s="970"/>
      <c r="B139" s="960"/>
      <c r="C139" s="961"/>
      <c r="D139" s="960"/>
      <c r="E139" s="961"/>
      <c r="F139" s="960"/>
      <c r="G139" s="961"/>
      <c r="H139" s="963"/>
      <c r="I139" s="963"/>
      <c r="J139" s="963"/>
      <c r="K139" s="3"/>
      <c r="L139" s="149"/>
      <c r="M139" s="148"/>
      <c r="N139" s="148"/>
      <c r="T139" s="158"/>
      <c r="U139" s="1149"/>
      <c r="V139" s="784"/>
      <c r="W139" s="1101"/>
      <c r="X139" s="1101"/>
      <c r="Y139" s="1101"/>
      <c r="Z139" s="1101"/>
      <c r="AA139" s="1101"/>
      <c r="AB139" s="1101"/>
      <c r="AC139" s="161"/>
      <c r="AD139" s="158"/>
      <c r="AE139" s="1149"/>
      <c r="AF139" s="158"/>
      <c r="AG139" s="158"/>
      <c r="AH139" s="158"/>
      <c r="AI139" s="158"/>
      <c r="AJ139" s="158"/>
      <c r="AK139" s="158"/>
      <c r="AL139" s="158"/>
      <c r="AM139" s="158"/>
    </row>
    <row r="140" spans="1:39" s="150" customFormat="1">
      <c r="A140" s="970"/>
      <c r="B140" s="960"/>
      <c r="C140" s="961"/>
      <c r="D140" s="960"/>
      <c r="E140" s="960"/>
      <c r="F140" s="971"/>
      <c r="G140" s="961"/>
      <c r="H140" s="960"/>
      <c r="I140" s="960"/>
      <c r="J140" s="963"/>
      <c r="K140" s="3"/>
      <c r="L140" s="149"/>
      <c r="M140" s="148"/>
      <c r="N140" s="148"/>
      <c r="T140" s="158"/>
      <c r="U140" s="1149"/>
      <c r="V140" s="784"/>
      <c r="W140" s="1101"/>
      <c r="X140" s="1101"/>
      <c r="Y140" s="1101"/>
      <c r="Z140" s="1101"/>
      <c r="AA140" s="1101"/>
      <c r="AB140" s="1101"/>
      <c r="AC140" s="161"/>
      <c r="AD140" s="158"/>
      <c r="AE140" s="1149"/>
      <c r="AF140" s="158"/>
      <c r="AG140" s="158"/>
      <c r="AH140" s="158"/>
      <c r="AI140" s="158"/>
      <c r="AJ140" s="158"/>
      <c r="AK140" s="158"/>
      <c r="AL140" s="158"/>
      <c r="AM140" s="158"/>
    </row>
    <row r="141" spans="1:39" s="150" customFormat="1">
      <c r="A141" s="970"/>
      <c r="B141" s="960"/>
      <c r="C141" s="961"/>
      <c r="D141" s="960"/>
      <c r="E141" s="961"/>
      <c r="F141" s="960"/>
      <c r="G141" s="961"/>
      <c r="H141" s="963"/>
      <c r="I141" s="963"/>
      <c r="J141" s="963"/>
      <c r="K141" s="3"/>
      <c r="L141" s="149"/>
      <c r="M141" s="148"/>
      <c r="N141" s="148"/>
      <c r="T141" s="158"/>
      <c r="U141" s="1149"/>
      <c r="V141" s="784"/>
      <c r="W141" s="1101"/>
      <c r="X141" s="1101"/>
      <c r="Y141" s="1101"/>
      <c r="Z141" s="1101"/>
      <c r="AA141" s="1101"/>
      <c r="AB141" s="1101"/>
      <c r="AC141" s="161"/>
      <c r="AD141" s="158"/>
      <c r="AE141" s="1149"/>
      <c r="AF141" s="158"/>
      <c r="AG141" s="158"/>
      <c r="AH141" s="158"/>
      <c r="AI141" s="158"/>
      <c r="AJ141" s="158"/>
      <c r="AK141" s="158"/>
      <c r="AL141" s="158"/>
      <c r="AM141" s="158"/>
    </row>
    <row r="142" spans="1:39" s="150" customFormat="1">
      <c r="A142" s="972"/>
      <c r="B142" s="973"/>
      <c r="C142" s="974"/>
      <c r="D142" s="974"/>
      <c r="E142" s="745"/>
      <c r="F142" s="975"/>
      <c r="G142" s="975"/>
      <c r="H142" s="745"/>
      <c r="I142" s="745"/>
      <c r="J142" s="976"/>
      <c r="K142" s="43"/>
      <c r="L142" s="149"/>
      <c r="M142" s="148"/>
      <c r="N142" s="148"/>
      <c r="T142" s="158"/>
      <c r="U142" s="1149"/>
      <c r="V142" s="784"/>
      <c r="W142" s="1101"/>
      <c r="X142" s="1101"/>
      <c r="Y142" s="1101"/>
      <c r="Z142" s="1101"/>
      <c r="AA142" s="1101"/>
      <c r="AB142" s="1101"/>
      <c r="AC142" s="161"/>
      <c r="AD142" s="158"/>
      <c r="AE142" s="1149"/>
      <c r="AF142" s="158"/>
      <c r="AG142" s="158"/>
      <c r="AH142" s="158"/>
      <c r="AI142" s="158"/>
      <c r="AJ142" s="158"/>
      <c r="AK142" s="158"/>
      <c r="AL142" s="158"/>
      <c r="AM142" s="158"/>
    </row>
    <row r="143" spans="1:39" s="150" customFormat="1">
      <c r="A143" s="972"/>
      <c r="B143" s="977"/>
      <c r="C143" s="978"/>
      <c r="D143" s="978"/>
      <c r="E143" s="978"/>
      <c r="F143" s="978"/>
      <c r="G143" s="978"/>
      <c r="H143" s="978"/>
      <c r="I143" s="978"/>
      <c r="J143" s="978"/>
      <c r="K143" s="44"/>
      <c r="L143" s="149"/>
      <c r="M143" s="148"/>
      <c r="N143" s="148"/>
      <c r="T143" s="158"/>
      <c r="U143" s="1149"/>
      <c r="V143" s="784"/>
      <c r="W143" s="1101"/>
      <c r="X143" s="1101"/>
      <c r="Y143" s="1101"/>
      <c r="Z143" s="1101"/>
      <c r="AA143" s="1101"/>
      <c r="AB143" s="1101"/>
      <c r="AC143" s="161"/>
      <c r="AD143" s="158"/>
      <c r="AE143" s="1149"/>
      <c r="AF143" s="158"/>
      <c r="AG143" s="158"/>
      <c r="AH143" s="158"/>
      <c r="AI143" s="158"/>
      <c r="AJ143" s="158"/>
      <c r="AK143" s="158"/>
      <c r="AL143" s="158"/>
      <c r="AM143" s="158"/>
    </row>
    <row r="144" spans="1:39" s="150" customFormat="1">
      <c r="A144" s="979"/>
      <c r="B144" s="979"/>
      <c r="C144" s="979"/>
      <c r="D144" s="979"/>
      <c r="E144" s="979"/>
      <c r="F144" s="979"/>
      <c r="G144" s="979"/>
      <c r="H144" s="979"/>
      <c r="I144" s="979"/>
      <c r="J144" s="979"/>
      <c r="K144" s="44"/>
      <c r="L144" s="149"/>
      <c r="M144" s="148"/>
      <c r="N144" s="148"/>
      <c r="T144" s="158"/>
      <c r="U144" s="1149"/>
      <c r="V144" s="784"/>
      <c r="W144" s="1101"/>
      <c r="X144" s="1101"/>
      <c r="Y144" s="1101"/>
      <c r="Z144" s="1101"/>
      <c r="AA144" s="1101"/>
      <c r="AB144" s="1101"/>
      <c r="AC144" s="161"/>
      <c r="AD144" s="158"/>
      <c r="AE144" s="1149"/>
      <c r="AF144" s="158"/>
      <c r="AG144" s="158"/>
      <c r="AH144" s="158"/>
      <c r="AI144" s="158"/>
      <c r="AJ144" s="158"/>
      <c r="AK144" s="158"/>
      <c r="AL144" s="158"/>
      <c r="AM144" s="158"/>
    </row>
    <row r="145" spans="1:39" s="150" customFormat="1">
      <c r="A145" s="979"/>
      <c r="B145" s="979"/>
      <c r="C145" s="979"/>
      <c r="D145" s="979"/>
      <c r="E145" s="979"/>
      <c r="F145" s="979"/>
      <c r="G145" s="796"/>
      <c r="H145" s="979"/>
      <c r="I145" s="979"/>
      <c r="J145" s="979"/>
      <c r="K145" s="44"/>
      <c r="L145" s="149"/>
      <c r="M145" s="148"/>
      <c r="N145" s="148"/>
      <c r="T145" s="158"/>
      <c r="U145" s="1149"/>
      <c r="V145" s="784"/>
      <c r="W145" s="1101"/>
      <c r="X145" s="1101"/>
      <c r="Y145" s="1101"/>
      <c r="Z145" s="1101"/>
      <c r="AA145" s="1101"/>
      <c r="AB145" s="1101"/>
      <c r="AC145" s="161"/>
      <c r="AD145" s="158"/>
      <c r="AE145" s="1149"/>
      <c r="AF145" s="158"/>
      <c r="AG145" s="158"/>
      <c r="AH145" s="158"/>
      <c r="AI145" s="158"/>
      <c r="AJ145" s="158"/>
      <c r="AK145" s="158"/>
      <c r="AL145" s="158"/>
      <c r="AM145" s="158"/>
    </row>
    <row r="146" spans="1:39" s="150" customFormat="1">
      <c r="A146" s="979"/>
      <c r="B146" s="979"/>
      <c r="C146" s="979"/>
      <c r="D146" s="979"/>
      <c r="E146" s="979"/>
      <c r="F146" s="979"/>
      <c r="G146" s="979"/>
      <c r="H146" s="979"/>
      <c r="I146" s="979"/>
      <c r="J146" s="979"/>
      <c r="K146" s="30"/>
      <c r="L146" s="149"/>
      <c r="M146" s="148"/>
      <c r="N146" s="148"/>
      <c r="T146" s="158"/>
      <c r="U146" s="1149"/>
      <c r="V146" s="784"/>
      <c r="W146" s="1101"/>
      <c r="X146" s="1101"/>
      <c r="Y146" s="1101"/>
      <c r="Z146" s="1101"/>
      <c r="AA146" s="1101"/>
      <c r="AB146" s="1101"/>
      <c r="AC146" s="161"/>
      <c r="AD146" s="158"/>
      <c r="AE146" s="1149"/>
      <c r="AF146" s="158"/>
      <c r="AG146" s="158"/>
      <c r="AH146" s="158"/>
      <c r="AI146" s="158"/>
      <c r="AJ146" s="158"/>
      <c r="AK146" s="158"/>
      <c r="AL146" s="158"/>
      <c r="AM146" s="158"/>
    </row>
    <row r="147" spans="1:39" s="150" customFormat="1">
      <c r="A147" s="1351"/>
      <c r="B147" s="1351"/>
      <c r="C147" s="1351"/>
      <c r="D147" s="1351"/>
      <c r="E147" s="1351"/>
      <c r="F147" s="980"/>
      <c r="G147" s="980"/>
      <c r="H147" s="980"/>
      <c r="I147" s="980"/>
      <c r="J147" s="980"/>
      <c r="K147" s="30"/>
      <c r="L147" s="149"/>
      <c r="M147" s="148"/>
      <c r="N147" s="148"/>
      <c r="T147" s="158"/>
      <c r="U147" s="1149"/>
      <c r="V147" s="784"/>
      <c r="W147" s="1101"/>
      <c r="X147" s="1101"/>
      <c r="Y147" s="1101"/>
      <c r="Z147" s="1101"/>
      <c r="AA147" s="1101"/>
      <c r="AB147" s="1101"/>
      <c r="AC147" s="161"/>
      <c r="AD147" s="158"/>
      <c r="AE147" s="1149"/>
      <c r="AF147" s="158"/>
      <c r="AG147" s="158"/>
      <c r="AH147" s="158"/>
      <c r="AI147" s="158"/>
      <c r="AJ147" s="158"/>
      <c r="AK147" s="158"/>
      <c r="AL147" s="158"/>
      <c r="AM147" s="158"/>
    </row>
    <row r="148" spans="1:39" s="150" customFormat="1" ht="13.8">
      <c r="A148" s="981"/>
      <c r="B148" s="1157"/>
      <c r="C148" s="1157"/>
      <c r="D148" s="1157"/>
      <c r="E148" s="1157"/>
      <c r="F148" s="1157"/>
      <c r="G148" s="980"/>
      <c r="H148" s="982"/>
      <c r="I148" s="980"/>
      <c r="J148" s="980"/>
      <c r="K148" s="38"/>
      <c r="L148" s="149"/>
      <c r="M148" s="148"/>
      <c r="N148" s="148"/>
      <c r="T148" s="158"/>
      <c r="U148" s="1149"/>
      <c r="V148" s="784"/>
      <c r="W148" s="1101"/>
      <c r="X148" s="1101"/>
      <c r="Y148" s="1101"/>
      <c r="Z148" s="1101"/>
      <c r="AA148" s="1101"/>
      <c r="AB148" s="1101"/>
      <c r="AC148" s="161"/>
      <c r="AD148" s="158"/>
      <c r="AE148" s="1149"/>
      <c r="AF148" s="158"/>
      <c r="AG148" s="158"/>
      <c r="AH148" s="158"/>
      <c r="AI148" s="158"/>
      <c r="AJ148" s="158"/>
      <c r="AK148" s="158"/>
      <c r="AL148" s="158"/>
      <c r="AM148" s="158"/>
    </row>
    <row r="149" spans="1:39" s="150" customFormat="1" ht="13.8">
      <c r="A149" s="983"/>
      <c r="B149" s="984"/>
      <c r="C149" s="985"/>
      <c r="D149" s="984"/>
      <c r="E149" s="985"/>
      <c r="F149" s="1157"/>
      <c r="G149" s="980"/>
      <c r="H149" s="982"/>
      <c r="I149" s="980"/>
      <c r="J149" s="980"/>
      <c r="K149" s="38"/>
      <c r="L149" s="149"/>
      <c r="M149" s="148"/>
      <c r="N149" s="148"/>
      <c r="T149" s="158"/>
      <c r="U149" s="1149"/>
      <c r="V149" s="784"/>
      <c r="W149" s="1101"/>
      <c r="X149" s="1101"/>
      <c r="Y149" s="1101"/>
      <c r="Z149" s="1101"/>
      <c r="AA149" s="1101"/>
      <c r="AB149" s="1101"/>
      <c r="AC149" s="161"/>
      <c r="AD149" s="158"/>
      <c r="AE149" s="1149"/>
      <c r="AF149" s="158"/>
      <c r="AG149" s="158"/>
      <c r="AH149" s="158"/>
      <c r="AI149" s="158"/>
      <c r="AJ149" s="158"/>
      <c r="AK149" s="158"/>
      <c r="AL149" s="1101"/>
      <c r="AM149" s="1101"/>
    </row>
    <row r="150" spans="1:39" s="150" customFormat="1">
      <c r="A150" s="983"/>
      <c r="B150" s="984"/>
      <c r="C150" s="985"/>
      <c r="D150" s="984"/>
      <c r="E150" s="985"/>
      <c r="F150" s="891"/>
      <c r="G150" s="986"/>
      <c r="H150" s="986"/>
      <c r="I150" s="986"/>
      <c r="J150" s="986"/>
      <c r="K150" s="38"/>
      <c r="L150" s="149"/>
      <c r="M150" s="148"/>
      <c r="N150" s="1219"/>
      <c r="O150" s="1219"/>
      <c r="P150" s="1219"/>
      <c r="Q150" s="1219"/>
      <c r="R150" s="1219"/>
      <c r="S150" s="1219"/>
      <c r="T150" s="1219"/>
      <c r="U150" s="1149"/>
      <c r="V150" s="784"/>
      <c r="W150" s="1101"/>
      <c r="X150" s="1101"/>
      <c r="Y150" s="1101"/>
      <c r="Z150" s="1101"/>
      <c r="AA150" s="1101"/>
      <c r="AB150" s="1101"/>
      <c r="AC150" s="1149"/>
      <c r="AD150" s="1149"/>
      <c r="AE150" s="1149"/>
      <c r="AF150" s="158"/>
      <c r="AG150" s="158"/>
      <c r="AH150" s="158"/>
      <c r="AI150" s="158"/>
      <c r="AJ150" s="158"/>
      <c r="AK150" s="158"/>
      <c r="AL150" s="1101"/>
      <c r="AM150" s="1101"/>
    </row>
    <row r="151" spans="1:39" s="150" customFormat="1">
      <c r="A151" s="983"/>
      <c r="B151" s="984"/>
      <c r="C151" s="985"/>
      <c r="D151" s="984"/>
      <c r="E151" s="985"/>
      <c r="F151" s="891"/>
      <c r="G151" s="986"/>
      <c r="H151" s="986"/>
      <c r="I151" s="986"/>
      <c r="J151" s="986"/>
      <c r="K151" s="280"/>
      <c r="L151" s="149"/>
      <c r="M151" s="148"/>
      <c r="N151" s="148"/>
      <c r="T151" s="158"/>
      <c r="U151" s="1149"/>
      <c r="V151" s="784"/>
      <c r="W151" s="1101"/>
      <c r="X151" s="1101"/>
      <c r="Y151" s="1101"/>
      <c r="Z151" s="1101"/>
      <c r="AA151" s="1101"/>
      <c r="AB151" s="1101"/>
      <c r="AC151" s="1149"/>
      <c r="AD151" s="1149"/>
      <c r="AE151" s="1149"/>
      <c r="AF151" s="158"/>
      <c r="AG151" s="158"/>
      <c r="AH151" s="158"/>
      <c r="AI151" s="158"/>
      <c r="AJ151" s="158"/>
      <c r="AK151" s="158"/>
      <c r="AL151" s="1101"/>
      <c r="AM151" s="1101"/>
    </row>
    <row r="152" spans="1:39" s="150" customFormat="1">
      <c r="A152" s="983"/>
      <c r="B152" s="984"/>
      <c r="C152" s="985"/>
      <c r="D152" s="984"/>
      <c r="E152" s="985"/>
      <c r="F152" s="891"/>
      <c r="G152" s="987"/>
      <c r="H152" s="987"/>
      <c r="I152" s="987"/>
      <c r="J152" s="987"/>
      <c r="K152" s="30"/>
      <c r="L152" s="86"/>
      <c r="M152" s="30"/>
      <c r="N152" s="148"/>
      <c r="T152" s="158"/>
      <c r="U152" s="158"/>
      <c r="V152" s="784"/>
      <c r="W152" s="1"/>
      <c r="X152" s="1"/>
      <c r="Y152" s="1"/>
      <c r="Z152" s="1"/>
      <c r="AA152" s="1"/>
      <c r="AB152" s="158"/>
      <c r="AC152" s="158"/>
      <c r="AD152" s="158"/>
      <c r="AE152" s="158"/>
      <c r="AF152" s="158"/>
      <c r="AG152" s="158"/>
      <c r="AH152" s="158"/>
      <c r="AI152" s="158"/>
      <c r="AJ152" s="158"/>
      <c r="AK152" s="158"/>
      <c r="AL152" s="1101"/>
      <c r="AM152" s="1101"/>
    </row>
    <row r="153" spans="1:39" s="150" customFormat="1" ht="15">
      <c r="A153" s="796"/>
      <c r="B153" s="988"/>
      <c r="C153" s="980"/>
      <c r="D153" s="980"/>
      <c r="E153" s="989"/>
      <c r="F153" s="990"/>
      <c r="G153" s="990"/>
      <c r="H153" s="990"/>
      <c r="I153" s="990"/>
      <c r="J153" s="990"/>
      <c r="K153" s="35"/>
      <c r="L153" s="86"/>
      <c r="M153" s="30"/>
      <c r="N153" s="148"/>
      <c r="T153" s="158"/>
      <c r="U153" s="158"/>
      <c r="V153" s="784"/>
      <c r="W153" s="1"/>
      <c r="X153" s="1"/>
      <c r="Y153" s="1"/>
      <c r="Z153" s="1"/>
      <c r="AA153" s="1"/>
      <c r="AB153" s="158"/>
      <c r="AC153" s="158"/>
      <c r="AD153" s="158"/>
      <c r="AE153" s="158"/>
      <c r="AF153" s="158"/>
      <c r="AG153" s="158"/>
      <c r="AH153" s="158"/>
      <c r="AI153" s="158"/>
      <c r="AJ153" s="158"/>
      <c r="AK153" s="158"/>
      <c r="AL153" s="1101"/>
      <c r="AM153" s="1101"/>
    </row>
    <row r="154" spans="1:39" s="150" customFormat="1">
      <c r="A154" s="290"/>
      <c r="B154" s="290"/>
      <c r="C154" s="290"/>
      <c r="D154" s="290"/>
      <c r="E154" s="290"/>
      <c r="F154" s="35"/>
      <c r="G154" s="35"/>
      <c r="H154" s="35"/>
      <c r="I154" s="35"/>
      <c r="J154" s="35"/>
      <c r="K154" s="35"/>
      <c r="L154" s="86"/>
      <c r="M154" s="30"/>
      <c r="N154" s="148"/>
      <c r="T154" s="158"/>
      <c r="U154" s="158"/>
      <c r="V154" s="784"/>
      <c r="W154" s="1"/>
      <c r="X154" s="1"/>
      <c r="Y154" s="1"/>
      <c r="Z154" s="1"/>
      <c r="AA154" s="1"/>
      <c r="AB154" s="158"/>
      <c r="AC154" s="158"/>
      <c r="AD154" s="158"/>
      <c r="AE154" s="158"/>
      <c r="AF154" s="158"/>
      <c r="AG154" s="158"/>
      <c r="AH154" s="158"/>
      <c r="AI154" s="158"/>
      <c r="AJ154" s="158"/>
      <c r="AK154" s="158"/>
      <c r="AL154" s="1101"/>
      <c r="AM154" s="1101"/>
    </row>
    <row r="155" spans="1:39" s="150" customFormat="1">
      <c r="A155" s="290"/>
      <c r="B155" s="290"/>
      <c r="C155" s="290"/>
      <c r="D155" s="290"/>
      <c r="E155" s="290"/>
      <c r="F155" s="35"/>
      <c r="G155" s="35"/>
      <c r="H155" s="35"/>
      <c r="I155" s="35"/>
      <c r="J155" s="35"/>
      <c r="K155" s="30"/>
      <c r="L155" s="86"/>
      <c r="M155" s="30"/>
      <c r="N155" s="148"/>
      <c r="T155" s="1101"/>
      <c r="U155" s="1101"/>
      <c r="V155" s="784"/>
      <c r="W155" s="1"/>
      <c r="X155" s="1"/>
      <c r="Y155" s="1"/>
      <c r="Z155" s="1"/>
      <c r="AA155" s="1"/>
      <c r="AB155" s="1101"/>
      <c r="AC155" s="1101"/>
      <c r="AD155" s="1101"/>
      <c r="AE155" s="1101"/>
      <c r="AF155" s="1101"/>
      <c r="AG155" s="1101"/>
      <c r="AH155" s="1101"/>
      <c r="AI155" s="1101"/>
      <c r="AJ155" s="1101"/>
      <c r="AK155" s="1101"/>
      <c r="AL155" s="1101"/>
      <c r="AM155" s="1101"/>
    </row>
    <row r="156" spans="1:39" s="150" customFormat="1">
      <c r="A156" s="1101"/>
      <c r="B156" s="2"/>
      <c r="C156" s="30"/>
      <c r="D156" s="30"/>
      <c r="E156" s="30"/>
      <c r="F156" s="30"/>
      <c r="G156" s="30"/>
      <c r="H156" s="30"/>
      <c r="I156" s="30"/>
      <c r="J156" s="30"/>
      <c r="K156" s="30"/>
      <c r="L156" s="86"/>
      <c r="M156" s="30"/>
      <c r="N156" s="148"/>
      <c r="T156" s="1101"/>
      <c r="U156" s="1101"/>
      <c r="V156" s="784"/>
      <c r="W156" s="1"/>
      <c r="X156" s="1"/>
      <c r="Y156" s="1"/>
      <c r="Z156" s="1"/>
      <c r="AA156" s="1"/>
      <c r="AB156" s="1101"/>
      <c r="AC156" s="1101"/>
      <c r="AD156" s="1101"/>
      <c r="AE156" s="1101"/>
      <c r="AF156" s="1101"/>
      <c r="AG156" s="1101"/>
      <c r="AH156" s="1101"/>
      <c r="AI156" s="1101"/>
      <c r="AJ156" s="1101"/>
      <c r="AK156" s="1101"/>
      <c r="AL156" s="1"/>
      <c r="AM156" s="1"/>
    </row>
    <row r="157" spans="1:39" s="150" customFormat="1">
      <c r="A157" s="1101"/>
      <c r="B157" s="2"/>
      <c r="C157" s="30"/>
      <c r="D157" s="30"/>
      <c r="E157" s="30"/>
      <c r="F157" s="30"/>
      <c r="G157" s="30"/>
      <c r="H157" s="30"/>
      <c r="I157" s="30"/>
      <c r="J157" s="30"/>
      <c r="K157" s="30"/>
      <c r="L157" s="86"/>
      <c r="M157" s="30"/>
      <c r="N157" s="148"/>
      <c r="T157" s="1101"/>
      <c r="U157" s="1101"/>
      <c r="V157" s="784"/>
      <c r="W157" s="1"/>
      <c r="X157" s="1"/>
      <c r="Y157" s="1"/>
      <c r="Z157" s="1"/>
      <c r="AA157" s="1"/>
      <c r="AB157" s="1101"/>
      <c r="AC157" s="1101"/>
      <c r="AD157" s="1101"/>
      <c r="AE157" s="1101"/>
      <c r="AF157" s="1101"/>
      <c r="AG157" s="1101"/>
      <c r="AH157" s="1101"/>
      <c r="AI157" s="1101"/>
      <c r="AJ157" s="1101"/>
      <c r="AK157" s="1101"/>
      <c r="AL157" s="1"/>
      <c r="AM157" s="1"/>
    </row>
    <row r="158" spans="1:39" s="150" customFormat="1" ht="13.5" customHeight="1">
      <c r="A158" s="1101"/>
      <c r="B158" s="2"/>
      <c r="C158" s="30"/>
      <c r="D158" s="30"/>
      <c r="E158" s="30"/>
      <c r="F158" s="30"/>
      <c r="G158" s="30"/>
      <c r="H158" s="30"/>
      <c r="I158" s="30"/>
      <c r="J158" s="30"/>
      <c r="K158" s="30"/>
      <c r="L158" s="86"/>
      <c r="M158" s="30"/>
      <c r="N158" s="148"/>
      <c r="T158" s="1101"/>
      <c r="U158" s="1101"/>
      <c r="V158" s="784"/>
      <c r="W158" s="156"/>
      <c r="X158" s="156"/>
      <c r="Y158" s="156"/>
      <c r="Z158" s="157"/>
      <c r="AA158" s="157"/>
      <c r="AB158" s="1101"/>
      <c r="AC158" s="1101"/>
      <c r="AD158" s="1101"/>
      <c r="AE158" s="1101"/>
      <c r="AF158" s="1101"/>
      <c r="AG158" s="1101"/>
      <c r="AH158" s="1101"/>
      <c r="AI158" s="1101"/>
      <c r="AJ158" s="1101"/>
      <c r="AK158" s="1101"/>
      <c r="AL158" s="1"/>
      <c r="AM158" s="1"/>
    </row>
    <row r="159" spans="1:39" s="150" customFormat="1" ht="13.5" customHeight="1">
      <c r="A159" s="1101"/>
      <c r="B159" s="2"/>
      <c r="C159" s="30"/>
      <c r="D159" s="30"/>
      <c r="E159" s="30"/>
      <c r="F159" s="30"/>
      <c r="G159" s="30"/>
      <c r="H159" s="30"/>
      <c r="I159" s="30"/>
      <c r="J159" s="30"/>
      <c r="K159" s="30"/>
      <c r="L159" s="86"/>
      <c r="M159" s="30"/>
      <c r="N159" s="148"/>
      <c r="T159" s="1101"/>
      <c r="U159" s="1101"/>
      <c r="V159" s="784"/>
      <c r="W159" s="156"/>
      <c r="X159" s="156"/>
      <c r="Y159" s="156"/>
      <c r="Z159" s="157"/>
      <c r="AA159" s="157"/>
      <c r="AB159" s="1101"/>
      <c r="AC159" s="1101"/>
      <c r="AD159" s="1101"/>
      <c r="AE159" s="1101"/>
      <c r="AF159" s="1101"/>
      <c r="AG159" s="1101"/>
      <c r="AH159" s="1101"/>
      <c r="AI159" s="1101"/>
      <c r="AJ159" s="1101"/>
      <c r="AK159" s="1101"/>
      <c r="AL159" s="1"/>
      <c r="AM159" s="1"/>
    </row>
    <row r="160" spans="1:39">
      <c r="A160" s="1101"/>
      <c r="O160" s="1101"/>
      <c r="P160" s="1101"/>
      <c r="Q160" s="1101"/>
      <c r="R160" s="1101"/>
      <c r="S160" s="1101"/>
      <c r="T160" s="1101"/>
      <c r="U160" s="1101"/>
      <c r="V160" s="785"/>
      <c r="W160" s="1101"/>
      <c r="X160" s="1101"/>
      <c r="Y160" s="1101"/>
      <c r="Z160" s="1101"/>
      <c r="AA160" s="1101"/>
      <c r="AB160" s="1101"/>
      <c r="AC160" s="1101"/>
      <c r="AD160" s="1101"/>
      <c r="AE160" s="1101"/>
      <c r="AF160" s="1101"/>
      <c r="AG160" s="1101"/>
      <c r="AH160" s="1101"/>
      <c r="AI160" s="1101"/>
      <c r="AJ160" s="1101"/>
      <c r="AK160" s="1101"/>
      <c r="AL160" s="1101"/>
      <c r="AM160" s="1101"/>
    </row>
    <row r="161" spans="1:39">
      <c r="A161" s="1101"/>
      <c r="O161" s="1101"/>
      <c r="P161" s="1101"/>
      <c r="Q161" s="1101"/>
      <c r="R161" s="1101"/>
      <c r="S161" s="1101"/>
      <c r="T161" s="1101"/>
      <c r="U161" s="1101"/>
      <c r="V161" s="785"/>
      <c r="W161" s="1101"/>
      <c r="X161" s="1101"/>
      <c r="Y161" s="1101"/>
      <c r="Z161" s="1101"/>
      <c r="AA161" s="1101"/>
      <c r="AB161" s="1101"/>
      <c r="AC161" s="1101"/>
      <c r="AD161" s="1101"/>
      <c r="AE161" s="1101"/>
      <c r="AF161" s="1101"/>
      <c r="AG161" s="1101"/>
      <c r="AH161" s="1101"/>
      <c r="AI161" s="1101"/>
      <c r="AJ161" s="1101"/>
      <c r="AK161" s="1101"/>
      <c r="AL161" s="1101"/>
      <c r="AM161" s="1101"/>
    </row>
    <row r="162" spans="1:39">
      <c r="A162" s="1101"/>
      <c r="O162" s="1101"/>
      <c r="P162" s="1101"/>
      <c r="Q162" s="1101"/>
      <c r="R162" s="1101"/>
      <c r="S162" s="1101"/>
      <c r="T162" s="1101"/>
      <c r="U162" s="1101"/>
      <c r="V162" s="785"/>
      <c r="W162" s="1101"/>
      <c r="X162" s="1101"/>
      <c r="Y162" s="1101"/>
      <c r="Z162" s="1101"/>
      <c r="AA162" s="1101"/>
      <c r="AB162" s="1101"/>
      <c r="AC162" s="1101"/>
      <c r="AD162" s="1101"/>
      <c r="AE162" s="1101"/>
      <c r="AF162" s="1101"/>
      <c r="AG162" s="1101"/>
      <c r="AH162" s="1101"/>
      <c r="AI162" s="1101"/>
      <c r="AJ162" s="1101"/>
      <c r="AK162" s="1101"/>
      <c r="AL162" s="1101"/>
      <c r="AM162" s="1101"/>
    </row>
    <row r="163" spans="1:39">
      <c r="A163" s="1101"/>
      <c r="O163" s="1101"/>
      <c r="P163" s="1101"/>
      <c r="Q163" s="1101"/>
      <c r="R163" s="1101"/>
      <c r="S163" s="1101"/>
      <c r="T163" s="1101"/>
      <c r="U163" s="1101"/>
      <c r="V163" s="785"/>
      <c r="W163" s="1101"/>
      <c r="X163" s="1101"/>
      <c r="Y163" s="1101"/>
      <c r="Z163" s="1101"/>
      <c r="AA163" s="1101"/>
      <c r="AB163" s="1101"/>
      <c r="AC163" s="1101"/>
      <c r="AD163" s="1101"/>
      <c r="AE163" s="1101"/>
      <c r="AF163" s="1101"/>
      <c r="AG163" s="1101"/>
      <c r="AH163" s="1101"/>
      <c r="AI163" s="1101"/>
      <c r="AJ163" s="1101"/>
      <c r="AK163" s="1101"/>
      <c r="AL163" s="1101"/>
      <c r="AM163" s="1101"/>
    </row>
    <row r="164" spans="1:39">
      <c r="A164" s="1101"/>
      <c r="O164" s="1101"/>
      <c r="P164" s="1101"/>
      <c r="Q164" s="1101"/>
      <c r="R164" s="1101"/>
      <c r="S164" s="1101"/>
      <c r="T164" s="1101"/>
      <c r="U164" s="1101"/>
      <c r="V164" s="785"/>
      <c r="W164" s="1101"/>
      <c r="X164" s="1101"/>
      <c r="Y164" s="1101"/>
      <c r="Z164" s="1101"/>
      <c r="AA164" s="1101"/>
      <c r="AB164" s="1101"/>
      <c r="AC164" s="1101"/>
      <c r="AD164" s="1101"/>
      <c r="AE164" s="1101"/>
      <c r="AF164" s="1101"/>
      <c r="AG164" s="1101"/>
      <c r="AH164" s="1101"/>
      <c r="AI164" s="1101"/>
      <c r="AJ164" s="1101"/>
      <c r="AK164" s="1101"/>
      <c r="AL164" s="1101"/>
      <c r="AM164" s="1101"/>
    </row>
    <row r="165" spans="1:39">
      <c r="A165" s="1101"/>
      <c r="O165" s="1101"/>
      <c r="P165" s="1101"/>
      <c r="Q165" s="1101"/>
      <c r="R165" s="1101"/>
      <c r="S165" s="1101"/>
      <c r="T165" s="1101"/>
      <c r="U165" s="1101"/>
      <c r="V165" s="785"/>
      <c r="W165" s="1101"/>
      <c r="X165" s="1101"/>
      <c r="Y165" s="1101"/>
      <c r="Z165" s="1101"/>
      <c r="AA165" s="1101"/>
      <c r="AB165" s="1101"/>
      <c r="AC165" s="1101"/>
      <c r="AD165" s="1101"/>
      <c r="AE165" s="1101"/>
      <c r="AF165" s="1101"/>
      <c r="AG165" s="1101"/>
      <c r="AH165" s="1101"/>
      <c r="AI165" s="1101"/>
      <c r="AJ165" s="1101"/>
      <c r="AK165" s="1101"/>
      <c r="AL165" s="1101"/>
      <c r="AM165" s="1101"/>
    </row>
    <row r="166" spans="1:39">
      <c r="A166" s="1101"/>
      <c r="O166" s="1101"/>
      <c r="P166" s="1101"/>
      <c r="Q166" s="1101"/>
      <c r="R166" s="1101"/>
      <c r="S166" s="1101"/>
      <c r="T166" s="1101"/>
      <c r="U166" s="1101"/>
      <c r="V166" s="785"/>
      <c r="W166" s="1101"/>
      <c r="X166" s="1101"/>
      <c r="Y166" s="1101"/>
      <c r="Z166" s="1101"/>
      <c r="AA166" s="1101"/>
      <c r="AB166" s="1101"/>
      <c r="AC166" s="1101"/>
      <c r="AD166" s="1101"/>
      <c r="AE166" s="1101"/>
      <c r="AF166" s="1101"/>
      <c r="AG166" s="1101"/>
      <c r="AH166" s="1101"/>
      <c r="AI166" s="1101"/>
      <c r="AJ166" s="1101"/>
      <c r="AK166" s="1101"/>
      <c r="AL166" s="1101"/>
      <c r="AM166" s="1101"/>
    </row>
    <row r="167" spans="1:39">
      <c r="A167" s="1101"/>
      <c r="O167" s="1101"/>
      <c r="P167" s="1101"/>
      <c r="Q167" s="1101"/>
      <c r="R167" s="1101"/>
      <c r="S167" s="1101"/>
      <c r="T167" s="1101"/>
      <c r="U167" s="1101"/>
      <c r="V167" s="785"/>
      <c r="W167" s="1101"/>
      <c r="X167" s="1101"/>
      <c r="Y167" s="1101"/>
      <c r="Z167" s="1101"/>
      <c r="AA167" s="1101"/>
      <c r="AB167" s="1101"/>
      <c r="AC167" s="1101"/>
      <c r="AD167" s="1101"/>
      <c r="AE167" s="1101"/>
      <c r="AF167" s="1101"/>
      <c r="AG167" s="1101"/>
      <c r="AH167" s="1101"/>
      <c r="AI167" s="1101"/>
      <c r="AJ167" s="1101"/>
      <c r="AK167" s="1101"/>
      <c r="AL167" s="1101"/>
      <c r="AM167" s="1101"/>
    </row>
    <row r="168" spans="1:39">
      <c r="A168" s="1101"/>
      <c r="O168" s="1101"/>
      <c r="P168" s="1101"/>
      <c r="Q168" s="1101"/>
      <c r="R168" s="1101"/>
      <c r="S168" s="1101"/>
      <c r="T168" s="1101"/>
      <c r="U168" s="1101"/>
      <c r="V168" s="785"/>
      <c r="W168" s="1101"/>
      <c r="X168" s="1101"/>
      <c r="Y168" s="1101"/>
      <c r="Z168" s="1101"/>
      <c r="AA168" s="1101"/>
      <c r="AB168" s="1101"/>
      <c r="AC168" s="1101"/>
      <c r="AD168" s="1101"/>
      <c r="AE168" s="1101"/>
      <c r="AF168" s="1101"/>
      <c r="AG168" s="1101"/>
      <c r="AH168" s="1101"/>
      <c r="AI168" s="1101"/>
      <c r="AJ168" s="1101"/>
      <c r="AK168" s="1101"/>
      <c r="AL168" s="1101"/>
      <c r="AM168" s="1101"/>
    </row>
    <row r="169" spans="1:39">
      <c r="A169" s="1101"/>
      <c r="O169" s="1101"/>
      <c r="P169" s="1101"/>
      <c r="Q169" s="1101"/>
      <c r="R169" s="1101"/>
      <c r="S169" s="1101"/>
      <c r="T169" s="1101"/>
      <c r="U169" s="1101"/>
      <c r="V169" s="785"/>
      <c r="W169" s="1101"/>
      <c r="X169" s="1101"/>
      <c r="Y169" s="1101"/>
      <c r="Z169" s="1101"/>
      <c r="AA169" s="1101"/>
      <c r="AB169" s="1101"/>
      <c r="AC169" s="1101"/>
      <c r="AD169" s="1101"/>
      <c r="AE169" s="1101"/>
      <c r="AF169" s="1101"/>
      <c r="AG169" s="1101"/>
      <c r="AH169" s="1101"/>
      <c r="AI169" s="1101"/>
      <c r="AJ169" s="1101"/>
      <c r="AK169" s="1101"/>
      <c r="AL169" s="1101"/>
      <c r="AM169" s="1101"/>
    </row>
    <row r="170" spans="1:39">
      <c r="A170" s="1101"/>
      <c r="O170" s="1101"/>
      <c r="P170" s="1101"/>
      <c r="Q170" s="1101"/>
      <c r="R170" s="1101"/>
      <c r="S170" s="1101"/>
      <c r="T170" s="1101"/>
      <c r="U170" s="1101"/>
      <c r="V170" s="785"/>
      <c r="W170" s="1101"/>
      <c r="X170" s="1101"/>
      <c r="Y170" s="1101"/>
      <c r="Z170" s="1101"/>
      <c r="AA170" s="1101"/>
      <c r="AB170" s="1101"/>
      <c r="AC170" s="1101"/>
      <c r="AD170" s="1101"/>
      <c r="AE170" s="1101"/>
      <c r="AF170" s="1101"/>
      <c r="AG170" s="1101"/>
      <c r="AH170" s="1101"/>
      <c r="AI170" s="1101"/>
      <c r="AJ170" s="1101"/>
      <c r="AK170" s="1101"/>
      <c r="AL170" s="1101"/>
      <c r="AM170" s="1101"/>
    </row>
    <row r="171" spans="1:39">
      <c r="A171" s="1101"/>
      <c r="O171" s="1101"/>
      <c r="P171" s="1101"/>
      <c r="Q171" s="1101"/>
      <c r="R171" s="1101"/>
      <c r="S171" s="1101"/>
      <c r="T171" s="1101"/>
      <c r="U171" s="1101"/>
      <c r="V171" s="785"/>
      <c r="W171" s="1101"/>
      <c r="X171" s="1101"/>
      <c r="Y171" s="1101"/>
      <c r="Z171" s="1101"/>
      <c r="AA171" s="1101"/>
      <c r="AB171" s="1101"/>
      <c r="AC171" s="1101"/>
      <c r="AD171" s="1101"/>
      <c r="AE171" s="1101"/>
      <c r="AF171" s="1101"/>
      <c r="AG171" s="1101"/>
      <c r="AH171" s="1101"/>
      <c r="AI171" s="1101"/>
      <c r="AJ171" s="1101"/>
      <c r="AK171" s="1101"/>
      <c r="AL171" s="1101"/>
      <c r="AM171" s="1101"/>
    </row>
    <row r="172" spans="1:39">
      <c r="A172" s="1101"/>
      <c r="O172" s="1101"/>
      <c r="P172" s="1101"/>
      <c r="Q172" s="1101"/>
      <c r="R172" s="1101"/>
      <c r="S172" s="1101"/>
      <c r="T172" s="1101"/>
      <c r="U172" s="1101"/>
      <c r="V172" s="785"/>
      <c r="W172" s="1101"/>
      <c r="X172" s="1101"/>
      <c r="Y172" s="1101"/>
      <c r="Z172" s="1101"/>
      <c r="AA172" s="1101"/>
      <c r="AB172" s="1101"/>
      <c r="AC172" s="1101"/>
      <c r="AD172" s="1101"/>
      <c r="AE172" s="1101"/>
      <c r="AF172" s="1101"/>
      <c r="AG172" s="1101"/>
      <c r="AH172" s="1101"/>
      <c r="AI172" s="1101"/>
      <c r="AJ172" s="1101"/>
      <c r="AK172" s="1101"/>
      <c r="AL172" s="1101"/>
      <c r="AM172" s="1101"/>
    </row>
    <row r="173" spans="1:39">
      <c r="A173" s="1101"/>
      <c r="O173" s="1101"/>
      <c r="P173" s="1101"/>
      <c r="Q173" s="1101"/>
      <c r="R173" s="1101"/>
      <c r="S173" s="1101"/>
      <c r="T173" s="1101"/>
      <c r="U173" s="1101"/>
      <c r="V173" s="785"/>
      <c r="W173" s="1101"/>
      <c r="X173" s="1101"/>
      <c r="Y173" s="1101"/>
      <c r="Z173" s="1101"/>
      <c r="AA173" s="1101"/>
      <c r="AB173" s="1101"/>
      <c r="AC173" s="1101"/>
      <c r="AD173" s="1101"/>
      <c r="AE173" s="1101"/>
      <c r="AF173" s="1101"/>
      <c r="AG173" s="1101"/>
      <c r="AH173" s="1101"/>
      <c r="AI173" s="1101"/>
      <c r="AJ173" s="1101"/>
      <c r="AK173" s="1101"/>
      <c r="AL173" s="1101"/>
      <c r="AM173" s="1101"/>
    </row>
    <row r="174" spans="1:39">
      <c r="A174" s="1101"/>
      <c r="O174" s="1101"/>
      <c r="P174" s="1101"/>
      <c r="Q174" s="1101"/>
      <c r="R174" s="1101"/>
      <c r="S174" s="1101"/>
      <c r="T174" s="1101"/>
      <c r="U174" s="1101"/>
      <c r="V174" s="785"/>
      <c r="W174" s="1101"/>
      <c r="X174" s="1101"/>
      <c r="Y174" s="1101"/>
      <c r="Z174" s="1101"/>
      <c r="AA174" s="1101"/>
      <c r="AB174" s="1101"/>
      <c r="AC174" s="1101"/>
      <c r="AD174" s="1101"/>
      <c r="AE174" s="1101"/>
      <c r="AF174" s="1101"/>
      <c r="AG174" s="1101"/>
      <c r="AH174" s="1101"/>
      <c r="AI174" s="1101"/>
      <c r="AJ174" s="1101"/>
      <c r="AK174" s="1101"/>
      <c r="AL174" s="1101"/>
      <c r="AM174" s="1101"/>
    </row>
    <row r="175" spans="1:39">
      <c r="A175" s="1101"/>
      <c r="O175" s="1101"/>
      <c r="P175" s="1101"/>
      <c r="Q175" s="1101"/>
      <c r="R175" s="1101"/>
      <c r="S175" s="1101"/>
      <c r="T175" s="1101"/>
      <c r="U175" s="1101"/>
      <c r="V175" s="785"/>
      <c r="W175" s="1101"/>
      <c r="X175" s="1101"/>
      <c r="Y175" s="1101"/>
      <c r="Z175" s="1101"/>
      <c r="AA175" s="1101"/>
      <c r="AB175" s="1101"/>
      <c r="AC175" s="1101"/>
      <c r="AD175" s="1101"/>
      <c r="AE175" s="1101"/>
      <c r="AF175" s="1101"/>
      <c r="AG175" s="1101"/>
      <c r="AH175" s="1101"/>
      <c r="AI175" s="1101"/>
      <c r="AJ175" s="1101"/>
      <c r="AK175" s="1101"/>
      <c r="AL175" s="1101"/>
      <c r="AM175" s="1101"/>
    </row>
    <row r="176" spans="1:39">
      <c r="A176" s="1101"/>
      <c r="O176" s="1101"/>
      <c r="P176" s="1101"/>
      <c r="Q176" s="1101"/>
      <c r="R176" s="1101"/>
      <c r="S176" s="1101"/>
      <c r="T176" s="1101"/>
      <c r="U176" s="1101"/>
      <c r="V176" s="785"/>
      <c r="W176" s="1101"/>
      <c r="X176" s="1101"/>
      <c r="Y176" s="1101"/>
      <c r="Z176" s="1101"/>
      <c r="AA176" s="1101"/>
      <c r="AB176" s="1101"/>
      <c r="AC176" s="1101"/>
      <c r="AD176" s="1101"/>
      <c r="AE176" s="1101"/>
      <c r="AF176" s="1101"/>
      <c r="AG176" s="1101"/>
      <c r="AH176" s="1101"/>
      <c r="AI176" s="1101"/>
      <c r="AJ176" s="1101"/>
      <c r="AK176" s="1101"/>
      <c r="AL176" s="1101"/>
      <c r="AM176" s="1101"/>
    </row>
    <row r="177" spans="22:22">
      <c r="V177" s="785"/>
    </row>
    <row r="178" spans="22:22">
      <c r="V178" s="785"/>
    </row>
    <row r="179" spans="22:22">
      <c r="V179" s="785"/>
    </row>
    <row r="180" spans="22:22">
      <c r="V180" s="785"/>
    </row>
    <row r="181" spans="22:22">
      <c r="V181" s="785"/>
    </row>
    <row r="182" spans="22:22">
      <c r="V182" s="785"/>
    </row>
    <row r="183" spans="22:22">
      <c r="V183" s="785"/>
    </row>
    <row r="184" spans="22:22">
      <c r="V184" s="785"/>
    </row>
    <row r="185" spans="22:22">
      <c r="V185" s="785"/>
    </row>
    <row r="186" spans="22:22">
      <c r="V186" s="785"/>
    </row>
  </sheetData>
  <mergeCells count="110">
    <mergeCell ref="A1:U1"/>
    <mergeCell ref="E86:F86"/>
    <mergeCell ref="E83:F83"/>
    <mergeCell ref="I47:I48"/>
    <mergeCell ref="F47:F48"/>
    <mergeCell ref="G47:G48"/>
    <mergeCell ref="A47:A48"/>
    <mergeCell ref="C47:C48"/>
    <mergeCell ref="E95:F95"/>
    <mergeCell ref="H93:I93"/>
    <mergeCell ref="H94:I94"/>
    <mergeCell ref="H89:I89"/>
    <mergeCell ref="H86:I86"/>
    <mergeCell ref="E89:F89"/>
    <mergeCell ref="E88:F88"/>
    <mergeCell ref="H88:I88"/>
    <mergeCell ref="G79:G80"/>
    <mergeCell ref="H79:I80"/>
    <mergeCell ref="E81:F81"/>
    <mergeCell ref="H81:I81"/>
    <mergeCell ref="E82:F82"/>
    <mergeCell ref="H82:I82"/>
    <mergeCell ref="A2:T2"/>
    <mergeCell ref="A3:T3"/>
    <mergeCell ref="N4:T4"/>
    <mergeCell ref="N5:T5"/>
    <mergeCell ref="A4:G4"/>
    <mergeCell ref="H90:I90"/>
    <mergeCell ref="D47:D48"/>
    <mergeCell ref="E47:E48"/>
    <mergeCell ref="B47:B48"/>
    <mergeCell ref="E85:F85"/>
    <mergeCell ref="H87:I87"/>
    <mergeCell ref="H85:I85"/>
    <mergeCell ref="B10:D10"/>
    <mergeCell ref="H84:I84"/>
    <mergeCell ref="E84:F84"/>
    <mergeCell ref="A78:I78"/>
    <mergeCell ref="A79:A80"/>
    <mergeCell ref="B79:B80"/>
    <mergeCell ref="D79:D80"/>
    <mergeCell ref="E79:F80"/>
    <mergeCell ref="H47:H48"/>
    <mergeCell ref="A45:J45"/>
    <mergeCell ref="A46:J46"/>
    <mergeCell ref="A5:G5"/>
    <mergeCell ref="E10:G10"/>
    <mergeCell ref="N6:U6"/>
    <mergeCell ref="A16:G16"/>
    <mergeCell ref="A32:H32"/>
    <mergeCell ref="A8:G8"/>
    <mergeCell ref="A7:G7"/>
    <mergeCell ref="A44:J44"/>
    <mergeCell ref="A9:G9"/>
    <mergeCell ref="A26:D26"/>
    <mergeCell ref="A17:G17"/>
    <mergeCell ref="B18:D18"/>
    <mergeCell ref="A41:I41"/>
    <mergeCell ref="E18:G18"/>
    <mergeCell ref="AF6:AL6"/>
    <mergeCell ref="A6:G6"/>
    <mergeCell ref="N27:T27"/>
    <mergeCell ref="E87:F87"/>
    <mergeCell ref="E93:F93"/>
    <mergeCell ref="E94:F94"/>
    <mergeCell ref="E99:F99"/>
    <mergeCell ref="E91:F91"/>
    <mergeCell ref="E92:F92"/>
    <mergeCell ref="H91:I91"/>
    <mergeCell ref="N48:T48"/>
    <mergeCell ref="W27:AD27"/>
    <mergeCell ref="J47:J48"/>
    <mergeCell ref="H83:I83"/>
    <mergeCell ref="H92:I92"/>
    <mergeCell ref="H99:I99"/>
    <mergeCell ref="E90:F90"/>
    <mergeCell ref="E97:F97"/>
    <mergeCell ref="H97:I97"/>
    <mergeCell ref="H95:I95"/>
    <mergeCell ref="H96:I96"/>
    <mergeCell ref="E98:F98"/>
    <mergeCell ref="H98:I98"/>
    <mergeCell ref="W6:AC6"/>
    <mergeCell ref="E101:F101"/>
    <mergeCell ref="H101:I101"/>
    <mergeCell ref="A107:J107"/>
    <mergeCell ref="E100:F100"/>
    <mergeCell ref="H100:I100"/>
    <mergeCell ref="E96:F96"/>
    <mergeCell ref="N122:T122"/>
    <mergeCell ref="E102:F102"/>
    <mergeCell ref="E103:F103"/>
    <mergeCell ref="E104:F104"/>
    <mergeCell ref="H102:I102"/>
    <mergeCell ref="H103:I103"/>
    <mergeCell ref="H104:I104"/>
    <mergeCell ref="A147:E147"/>
    <mergeCell ref="N150:T150"/>
    <mergeCell ref="H108:H110"/>
    <mergeCell ref="I108:I110"/>
    <mergeCell ref="J108:J110"/>
    <mergeCell ref="B109:B110"/>
    <mergeCell ref="C109:C110"/>
    <mergeCell ref="D109:D110"/>
    <mergeCell ref="E109:E110"/>
    <mergeCell ref="F109:F110"/>
    <mergeCell ref="G109:G110"/>
    <mergeCell ref="B108:C108"/>
    <mergeCell ref="D108:E108"/>
    <mergeCell ref="F108:G10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K101"/>
  <sheetViews>
    <sheetView zoomScaleNormal="100" workbookViewId="0">
      <selection sqref="A1:U1"/>
    </sheetView>
  </sheetViews>
  <sheetFormatPr defaultColWidth="9.33203125" defaultRowHeight="13.2"/>
  <cols>
    <col min="1" max="1" width="33.6640625" style="746" customWidth="1"/>
    <col min="2" max="2" width="17.6640625" style="2" customWidth="1"/>
    <col min="3" max="3" width="15.6640625" style="30" customWidth="1"/>
    <col min="4" max="4" width="17.33203125" style="30" customWidth="1"/>
    <col min="5" max="5" width="21.33203125" style="30" customWidth="1"/>
    <col min="6" max="6" width="17.6640625" style="30" customWidth="1"/>
    <col min="7" max="7" width="17.44140625" style="30" customWidth="1"/>
    <col min="8" max="9" width="15.33203125" style="30" customWidth="1"/>
    <col min="10" max="10" width="0.5546875" style="86" customWidth="1"/>
    <col min="11" max="11" width="11.6640625" style="30" customWidth="1"/>
    <col min="12" max="12" width="12.6640625" style="30" customWidth="1"/>
    <col min="13" max="16" width="12.6640625" style="746" customWidth="1"/>
    <col min="17" max="18" width="8.6640625" style="746" customWidth="1"/>
    <col min="19" max="32" width="9.33203125" style="746"/>
    <col min="33" max="33" width="8" style="746" customWidth="1"/>
    <col min="34" max="16384" width="9.33203125" style="746"/>
  </cols>
  <sheetData>
    <row r="1" spans="1:37" ht="13.35"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256"/>
      <c r="V1" s="1101"/>
      <c r="W1" s="1101"/>
      <c r="X1" s="1101"/>
      <c r="Y1" s="1101"/>
      <c r="Z1" s="1101"/>
      <c r="AA1" s="1101"/>
      <c r="AB1" s="1101"/>
      <c r="AC1" s="1101"/>
      <c r="AD1" s="1101"/>
      <c r="AE1" s="1101"/>
      <c r="AF1" s="1101"/>
      <c r="AG1" s="1101"/>
      <c r="AH1" s="1101"/>
      <c r="AI1" s="1101"/>
      <c r="AJ1" s="1101"/>
      <c r="AK1" s="1101"/>
    </row>
    <row r="2" spans="1:37" ht="35.25" customHeight="1">
      <c r="A2" s="1257"/>
      <c r="B2" s="1257"/>
      <c r="C2" s="1257"/>
      <c r="D2" s="1257"/>
      <c r="E2" s="1257"/>
      <c r="F2" s="1257"/>
      <c r="G2" s="1257"/>
      <c r="H2" s="1257"/>
      <c r="I2" s="1257"/>
      <c r="J2" s="1257"/>
      <c r="K2" s="1257"/>
      <c r="L2" s="1257"/>
      <c r="M2" s="1257"/>
      <c r="N2" s="1257"/>
      <c r="O2" s="1257"/>
      <c r="P2" s="1257"/>
      <c r="Q2" s="1257"/>
      <c r="R2" s="1257"/>
      <c r="S2" s="1101"/>
      <c r="T2" s="1101"/>
      <c r="U2" s="1101"/>
      <c r="V2" s="1101"/>
      <c r="W2" s="1101"/>
      <c r="X2" s="1101"/>
      <c r="Y2" s="1101"/>
      <c r="Z2" s="1101"/>
      <c r="AA2" s="1101"/>
      <c r="AB2" s="1101"/>
      <c r="AC2" s="1101"/>
      <c r="AD2" s="1101"/>
      <c r="AE2" s="1101"/>
      <c r="AF2" s="1101"/>
      <c r="AG2" s="1101"/>
      <c r="AH2" s="1101"/>
      <c r="AI2" s="1101"/>
      <c r="AJ2" s="1101"/>
      <c r="AK2" s="1101"/>
    </row>
    <row r="3" spans="1:37">
      <c r="A3" s="1258"/>
      <c r="B3" s="1258"/>
      <c r="C3" s="1258"/>
      <c r="D3" s="1258"/>
      <c r="E3" s="1258"/>
      <c r="F3" s="1258"/>
      <c r="G3" s="1258"/>
      <c r="H3" s="1258"/>
      <c r="I3" s="1258"/>
      <c r="J3" s="1258"/>
      <c r="K3" s="1258"/>
      <c r="L3" s="1258"/>
      <c r="M3" s="1258"/>
      <c r="N3" s="1258"/>
      <c r="O3" s="1258"/>
      <c r="P3" s="1258"/>
      <c r="Q3" s="1258"/>
      <c r="R3" s="1258"/>
      <c r="S3" s="1101"/>
      <c r="T3" s="1101"/>
      <c r="U3" s="1101"/>
      <c r="V3" s="1101"/>
      <c r="W3" s="1101"/>
      <c r="X3" s="1101"/>
      <c r="Y3" s="1101"/>
      <c r="Z3" s="1101"/>
      <c r="AA3" s="1101"/>
      <c r="AB3" s="1101"/>
      <c r="AC3" s="1101"/>
      <c r="AD3" s="1101"/>
      <c r="AE3" s="1101"/>
      <c r="AF3" s="1101"/>
      <c r="AG3" s="1101"/>
      <c r="AH3" s="1101"/>
      <c r="AI3" s="1101"/>
      <c r="AJ3" s="1101"/>
      <c r="AK3" s="1101"/>
    </row>
    <row r="4" spans="1:37" ht="30" customHeight="1">
      <c r="A4" s="1260" t="s">
        <v>553</v>
      </c>
      <c r="B4" s="1260"/>
      <c r="C4" s="1260"/>
      <c r="D4" s="1260"/>
      <c r="E4" s="1260"/>
      <c r="F4" s="1260"/>
      <c r="G4" s="1260"/>
      <c r="H4" s="1099"/>
      <c r="I4" s="1099"/>
      <c r="J4" s="84"/>
      <c r="K4" s="1099"/>
      <c r="L4" s="1260" t="s">
        <v>554</v>
      </c>
      <c r="M4" s="1260"/>
      <c r="N4" s="1260"/>
      <c r="O4" s="1260"/>
      <c r="P4" s="1260"/>
      <c r="Q4" s="1260"/>
      <c r="R4" s="1260"/>
      <c r="S4" s="1101"/>
      <c r="T4" s="1099"/>
      <c r="U4" s="1101"/>
      <c r="V4" s="1101"/>
      <c r="W4" s="1101"/>
      <c r="X4" s="1101"/>
      <c r="Y4" s="1101"/>
      <c r="Z4" s="1101"/>
      <c r="AA4" s="1101"/>
      <c r="AB4" s="1101"/>
      <c r="AC4" s="1101"/>
      <c r="AD4" s="1101"/>
      <c r="AE4" s="1101"/>
      <c r="AF4" s="1101"/>
      <c r="AG4" s="1101"/>
      <c r="AH4" s="1101"/>
      <c r="AI4" s="1101"/>
      <c r="AJ4" s="1101"/>
      <c r="AK4" s="1101"/>
    </row>
    <row r="5" spans="1:37" ht="15.6">
      <c r="A5" s="1263" t="s">
        <v>247</v>
      </c>
      <c r="B5" s="1263"/>
      <c r="C5" s="1263"/>
      <c r="D5" s="1263"/>
      <c r="E5" s="1263"/>
      <c r="F5" s="1263"/>
      <c r="G5" s="1263"/>
      <c r="H5" s="1099"/>
      <c r="I5" s="1099"/>
      <c r="J5" s="84"/>
      <c r="K5" s="1099"/>
      <c r="L5" s="1255"/>
      <c r="M5" s="1255"/>
      <c r="N5" s="1255"/>
      <c r="O5" s="1255"/>
      <c r="P5" s="1255"/>
      <c r="Q5" s="1255"/>
      <c r="R5" s="1255"/>
      <c r="S5" s="1101"/>
      <c r="T5" s="1101"/>
      <c r="U5" s="1101"/>
      <c r="V5" s="1101"/>
      <c r="W5" s="1101"/>
      <c r="X5" s="1101"/>
      <c r="Y5" s="1101"/>
      <c r="Z5" s="1101"/>
      <c r="AA5" s="1101"/>
      <c r="AB5" s="1101"/>
      <c r="AC5" s="1101"/>
      <c r="AD5" s="1101"/>
      <c r="AE5" s="1101"/>
      <c r="AF5" s="1101"/>
      <c r="AG5" s="1101"/>
      <c r="AH5" s="1101"/>
      <c r="AI5" s="1101"/>
      <c r="AJ5" s="1101"/>
      <c r="AK5" s="166"/>
    </row>
    <row r="6" spans="1:37" ht="12.75" customHeight="1">
      <c r="A6" s="1263"/>
      <c r="B6" s="1263"/>
      <c r="C6" s="1263"/>
      <c r="D6" s="1263"/>
      <c r="E6" s="1263"/>
      <c r="F6" s="1263"/>
      <c r="G6" s="1263"/>
      <c r="H6" s="1099"/>
      <c r="I6" s="1099"/>
      <c r="J6" s="84"/>
      <c r="K6" s="1099"/>
      <c r="L6" s="1255"/>
      <c r="M6" s="1255"/>
      <c r="N6" s="1255"/>
      <c r="O6" s="1255"/>
      <c r="P6" s="1255"/>
      <c r="Q6" s="1255"/>
      <c r="R6" s="1255"/>
      <c r="S6" s="1101"/>
      <c r="T6" s="1101"/>
      <c r="U6" s="1101"/>
      <c r="V6" s="1101"/>
      <c r="W6" s="1101"/>
      <c r="X6" s="1101"/>
      <c r="Y6" s="1101"/>
      <c r="Z6" s="1101"/>
      <c r="AA6" s="1101"/>
      <c r="AB6" s="1101"/>
      <c r="AC6" s="1101"/>
      <c r="AD6" s="1101"/>
      <c r="AE6" s="1101"/>
      <c r="AF6" s="1101"/>
      <c r="AG6" s="1101"/>
      <c r="AH6" s="1101"/>
      <c r="AI6" s="1101"/>
      <c r="AJ6" s="1101"/>
      <c r="AK6" s="166"/>
    </row>
    <row r="7" spans="1:37" ht="12.75" customHeight="1">
      <c r="A7" s="1302" t="s">
        <v>98</v>
      </c>
      <c r="B7" s="1302"/>
      <c r="C7" s="1302"/>
      <c r="D7" s="1302"/>
      <c r="E7" s="1302"/>
      <c r="F7" s="1302"/>
      <c r="G7" s="1302"/>
      <c r="H7" s="1099"/>
      <c r="I7" s="1099"/>
      <c r="J7" s="84"/>
      <c r="K7" s="1099"/>
      <c r="L7" s="1255"/>
      <c r="M7" s="1255"/>
      <c r="N7" s="1255"/>
      <c r="O7" s="1255"/>
      <c r="P7" s="1255"/>
      <c r="Q7" s="1255"/>
      <c r="R7" s="1255"/>
      <c r="S7" s="1101"/>
      <c r="T7" s="1101"/>
      <c r="U7" s="1101"/>
      <c r="V7" s="1101"/>
      <c r="W7" s="1101"/>
      <c r="X7" s="1101"/>
      <c r="Y7" s="1101"/>
      <c r="Z7" s="1101"/>
      <c r="AA7" s="1101"/>
      <c r="AB7" s="1101"/>
      <c r="AC7" s="1101"/>
      <c r="AD7" s="1101"/>
      <c r="AE7" s="1101"/>
      <c r="AF7" s="1101"/>
      <c r="AG7" s="1101"/>
      <c r="AH7" s="1101"/>
      <c r="AI7" s="1101"/>
      <c r="AJ7" s="1101"/>
      <c r="AK7" s="166"/>
    </row>
    <row r="8" spans="1:37" ht="12.75" customHeight="1">
      <c r="A8" s="1263"/>
      <c r="B8" s="1263"/>
      <c r="C8" s="1263"/>
      <c r="D8" s="1263"/>
      <c r="E8" s="1263"/>
      <c r="F8" s="1263"/>
      <c r="G8" s="1263"/>
      <c r="H8" s="1099"/>
      <c r="I8" s="1099"/>
      <c r="J8" s="84"/>
      <c r="K8" s="1099"/>
      <c r="L8" s="1255"/>
      <c r="M8" s="1255"/>
      <c r="N8" s="1255"/>
      <c r="O8" s="1255"/>
      <c r="P8" s="1255"/>
      <c r="Q8" s="1255"/>
      <c r="R8" s="1255"/>
      <c r="S8" s="1101"/>
      <c r="T8" s="1101"/>
      <c r="U8" s="1101"/>
      <c r="V8" s="1101"/>
      <c r="W8" s="1101"/>
      <c r="X8" s="1101"/>
      <c r="Y8" s="1101"/>
      <c r="Z8" s="1101"/>
      <c r="AA8" s="1101"/>
      <c r="AB8" s="1101"/>
      <c r="AC8" s="1101"/>
      <c r="AD8" s="1101"/>
      <c r="AE8" s="1101"/>
      <c r="AF8" s="1101"/>
      <c r="AG8" s="1101"/>
      <c r="AH8" s="1101"/>
      <c r="AI8" s="1101"/>
      <c r="AJ8" s="1101"/>
      <c r="AK8" s="166"/>
    </row>
    <row r="9" spans="1:37" ht="13.5" customHeight="1">
      <c r="A9" s="1255" t="s">
        <v>249</v>
      </c>
      <c r="B9" s="1255"/>
      <c r="C9" s="1255"/>
      <c r="D9" s="1255"/>
      <c r="E9" s="1255"/>
      <c r="F9" s="1255"/>
      <c r="G9" s="1255"/>
      <c r="H9" s="1099"/>
      <c r="I9" s="1099"/>
      <c r="J9" s="84"/>
      <c r="K9" s="1099"/>
      <c r="L9" s="1255" t="s">
        <v>257</v>
      </c>
      <c r="M9" s="1255"/>
      <c r="N9" s="1255"/>
      <c r="O9" s="1255"/>
      <c r="P9" s="1255"/>
      <c r="Q9" s="1255"/>
      <c r="R9" s="1255"/>
      <c r="S9" s="1101"/>
      <c r="T9" s="1255"/>
      <c r="U9" s="1255"/>
      <c r="V9" s="1255"/>
      <c r="W9" s="1255"/>
      <c r="X9" s="1255"/>
      <c r="Y9" s="1255"/>
      <c r="Z9" s="1255"/>
      <c r="AA9" s="1255"/>
      <c r="AB9" s="1255"/>
      <c r="AC9" s="1255"/>
      <c r="AD9" s="1255"/>
      <c r="AE9" s="1255"/>
      <c r="AF9" s="1255"/>
      <c r="AG9" s="1255"/>
      <c r="AH9" s="1101"/>
      <c r="AI9" s="1101"/>
      <c r="AJ9" s="1101"/>
      <c r="AK9" s="166"/>
    </row>
    <row r="10" spans="1:37" ht="13.8" thickBot="1">
      <c r="A10" s="136"/>
      <c r="B10" s="1306" t="s">
        <v>61</v>
      </c>
      <c r="C10" s="1306"/>
      <c r="D10" s="1306"/>
      <c r="E10" s="1305" t="s">
        <v>62</v>
      </c>
      <c r="F10" s="1306"/>
      <c r="G10" s="1306"/>
      <c r="H10" s="1099"/>
      <c r="I10" s="1099"/>
      <c r="J10" s="282"/>
      <c r="K10" s="39"/>
      <c r="L10" s="1101"/>
      <c r="M10" s="1101"/>
      <c r="N10" s="1101"/>
      <c r="O10" s="1101"/>
      <c r="P10" s="1101"/>
      <c r="Q10" s="1101"/>
      <c r="R10" s="1101"/>
      <c r="S10" s="1101"/>
      <c r="T10" s="1101"/>
      <c r="U10" s="1101"/>
      <c r="V10" s="1101"/>
      <c r="W10" s="1101"/>
      <c r="X10" s="1101"/>
      <c r="Y10" s="1101"/>
      <c r="Z10" s="1101"/>
      <c r="AA10" s="1101"/>
      <c r="AB10" s="1101"/>
      <c r="AC10" s="1101"/>
      <c r="AD10" s="1101"/>
      <c r="AE10" s="1101"/>
      <c r="AF10" s="1101"/>
      <c r="AG10" s="1101"/>
      <c r="AH10" s="1101"/>
      <c r="AI10" s="1101"/>
      <c r="AJ10" s="1101"/>
      <c r="AK10" s="166"/>
    </row>
    <row r="11" spans="1:37" ht="29.25" customHeight="1" thickBot="1">
      <c r="A11" s="135"/>
      <c r="B11" s="309" t="s">
        <v>250</v>
      </c>
      <c r="C11" s="309" t="s">
        <v>251</v>
      </c>
      <c r="D11" s="340" t="s">
        <v>252</v>
      </c>
      <c r="E11" s="309" t="s">
        <v>253</v>
      </c>
      <c r="F11" s="309" t="s">
        <v>251</v>
      </c>
      <c r="G11" s="309" t="s">
        <v>67</v>
      </c>
      <c r="H11" s="1099"/>
      <c r="I11" s="1099"/>
      <c r="J11" s="283"/>
      <c r="K11" s="28"/>
      <c r="L11" s="45"/>
      <c r="M11" s="1101"/>
      <c r="N11" s="1101"/>
      <c r="O11" s="1101"/>
      <c r="P11" s="1101"/>
      <c r="Q11" s="1101"/>
      <c r="R11" s="1101"/>
      <c r="S11" s="1101"/>
      <c r="T11" s="1101"/>
      <c r="U11" s="1101"/>
      <c r="V11" s="1101"/>
      <c r="W11" s="1101"/>
      <c r="X11" s="1101"/>
      <c r="Y11" s="1101"/>
      <c r="Z11" s="1101"/>
      <c r="AA11" s="1101"/>
      <c r="AB11" s="1101"/>
      <c r="AC11" s="1101"/>
      <c r="AD11" s="1101"/>
      <c r="AE11" s="1101"/>
      <c r="AF11" s="1101"/>
      <c r="AG11" s="1101"/>
      <c r="AH11" s="1101"/>
      <c r="AI11" s="1101"/>
      <c r="AJ11" s="1101"/>
      <c r="AK11" s="166"/>
    </row>
    <row r="12" spans="1:37" ht="13.35" customHeight="1">
      <c r="A12" s="133" t="s">
        <v>254</v>
      </c>
      <c r="B12" s="1091">
        <f>B82</f>
        <v>1949094.87</v>
      </c>
      <c r="C12" s="1091">
        <f>B41</f>
        <v>1902467.95</v>
      </c>
      <c r="D12" s="772">
        <f>C12/B12</f>
        <v>0.97607765495786247</v>
      </c>
      <c r="E12" s="1091">
        <f>'MEEIA Targets'!E17+'Extension Budget - Savings'!C47</f>
        <v>13221414.610000139</v>
      </c>
      <c r="F12" s="1091">
        <f>B12*D12</f>
        <v>1902467.95</v>
      </c>
      <c r="G12" s="773">
        <f>F12/E12</f>
        <v>0.14389291963970713</v>
      </c>
      <c r="H12" s="1099"/>
      <c r="I12" s="1099"/>
      <c r="J12" s="85"/>
      <c r="K12" s="29"/>
      <c r="L12" s="45"/>
      <c r="M12" s="1101"/>
      <c r="N12" s="1101"/>
      <c r="O12" s="1101"/>
      <c r="P12" s="1101"/>
      <c r="Q12" s="1101"/>
      <c r="R12" s="1101"/>
      <c r="S12" s="1101"/>
      <c r="T12" s="1101"/>
      <c r="U12" s="1101"/>
      <c r="V12" s="1101"/>
      <c r="W12" s="1101"/>
      <c r="X12" s="1101"/>
      <c r="Y12" s="1101"/>
      <c r="Z12" s="1101"/>
      <c r="AA12" s="1101"/>
      <c r="AB12" s="1101"/>
      <c r="AC12" s="1101"/>
      <c r="AD12" s="1101"/>
      <c r="AE12" s="1101"/>
      <c r="AF12" s="1101"/>
      <c r="AG12" s="1101"/>
      <c r="AH12" s="1101"/>
      <c r="AI12" s="1101"/>
      <c r="AJ12" s="1101"/>
      <c r="AK12" s="166"/>
    </row>
    <row r="13" spans="1:37" ht="13.35" customHeight="1">
      <c r="A13" s="133" t="s">
        <v>255</v>
      </c>
      <c r="B13" s="1091">
        <f>E82</f>
        <v>240.14</v>
      </c>
      <c r="C13" s="1091">
        <f>C41</f>
        <v>230.51</v>
      </c>
      <c r="D13" s="775">
        <f>C13/B13</f>
        <v>0.9598983926043142</v>
      </c>
      <c r="E13" s="1091">
        <f>'MEEIA Targets'!K17+'Extension Budget - Savings'!D47</f>
        <v>1928.6890341296523</v>
      </c>
      <c r="F13" s="1091">
        <f>B13*D13</f>
        <v>230.51</v>
      </c>
      <c r="G13" s="776">
        <f>F13/E13</f>
        <v>0.11951641551382637</v>
      </c>
      <c r="H13" s="1099"/>
      <c r="I13" s="1099"/>
      <c r="J13" s="283"/>
      <c r="K13" s="28"/>
      <c r="L13" s="45"/>
      <c r="M13" s="1101"/>
      <c r="N13" s="1101"/>
      <c r="O13" s="1101"/>
      <c r="P13" s="1101"/>
      <c r="Q13" s="1101"/>
      <c r="R13" s="1101"/>
      <c r="S13" s="1101"/>
      <c r="T13" s="1101"/>
      <c r="U13" s="1101"/>
      <c r="V13" s="1101"/>
      <c r="W13" s="1101"/>
      <c r="X13" s="1101"/>
      <c r="Y13" s="1101"/>
      <c r="Z13" s="1101"/>
      <c r="AA13" s="1101"/>
      <c r="AB13" s="1101"/>
      <c r="AC13" s="1101"/>
      <c r="AD13" s="1101"/>
      <c r="AE13" s="1101"/>
      <c r="AF13" s="1101"/>
      <c r="AG13" s="1101"/>
      <c r="AH13" s="1101"/>
      <c r="AI13" s="1101"/>
      <c r="AJ13" s="1101"/>
      <c r="AK13" s="166"/>
    </row>
    <row r="14" spans="1:37" ht="13.35" customHeight="1">
      <c r="A14" s="117"/>
      <c r="B14" s="1101"/>
      <c r="C14" s="61"/>
      <c r="D14" s="61"/>
      <c r="E14" s="64"/>
      <c r="F14" s="61"/>
      <c r="G14" s="64"/>
      <c r="H14" s="1099"/>
      <c r="I14" s="1099"/>
      <c r="J14" s="283"/>
      <c r="K14" s="28"/>
      <c r="L14" s="45"/>
      <c r="M14" s="1101"/>
      <c r="N14" s="1101"/>
      <c r="O14" s="1101"/>
      <c r="P14" s="1101"/>
      <c r="Q14" s="1101"/>
      <c r="R14" s="1101"/>
      <c r="S14" s="1101"/>
      <c r="T14" s="1101"/>
      <c r="U14" s="1101"/>
      <c r="V14" s="1101"/>
      <c r="W14" s="1101"/>
      <c r="X14" s="1101"/>
      <c r="Y14" s="1101"/>
      <c r="Z14" s="1101"/>
      <c r="AA14" s="1101"/>
      <c r="AB14" s="1101"/>
      <c r="AC14" s="1101"/>
      <c r="AD14" s="1101"/>
      <c r="AE14" s="1101"/>
      <c r="AF14" s="1101"/>
      <c r="AG14" s="1101"/>
      <c r="AH14" s="1101"/>
      <c r="AI14" s="1101"/>
      <c r="AJ14" s="1101"/>
      <c r="AK14" s="166"/>
    </row>
    <row r="15" spans="1:37" ht="13.35" customHeight="1">
      <c r="A15" s="290" t="s">
        <v>256</v>
      </c>
      <c r="B15" s="1101"/>
      <c r="C15" s="61"/>
      <c r="D15" s="61"/>
      <c r="E15" s="64"/>
      <c r="F15" s="61"/>
      <c r="G15" s="64"/>
      <c r="H15" s="1099"/>
      <c r="I15" s="1099"/>
      <c r="J15" s="283"/>
      <c r="K15" s="28"/>
      <c r="L15" s="45"/>
      <c r="M15" s="1101"/>
      <c r="N15" s="1101"/>
      <c r="O15" s="1101"/>
      <c r="P15" s="1101"/>
      <c r="Q15" s="1101"/>
      <c r="R15" s="1101"/>
      <c r="S15" s="1101"/>
      <c r="T15" s="1101"/>
      <c r="U15" s="1101"/>
      <c r="V15" s="1101"/>
      <c r="W15" s="1101"/>
      <c r="X15" s="1101"/>
      <c r="Y15" s="1101"/>
      <c r="Z15" s="1101"/>
      <c r="AA15" s="1101"/>
      <c r="AB15" s="1101"/>
      <c r="AC15" s="1101"/>
      <c r="AD15" s="1101"/>
      <c r="AE15" s="1101"/>
      <c r="AF15" s="1101"/>
      <c r="AG15" s="1101"/>
      <c r="AH15" s="1101"/>
      <c r="AI15" s="1101"/>
      <c r="AJ15" s="1101"/>
      <c r="AK15" s="166"/>
    </row>
    <row r="16" spans="1:37" ht="13.35" customHeight="1">
      <c r="A16" s="117"/>
      <c r="B16" s="61"/>
      <c r="C16" s="61"/>
      <c r="D16" s="64"/>
      <c r="E16" s="1099"/>
      <c r="F16" s="1099"/>
      <c r="G16" s="1099"/>
      <c r="H16" s="1099"/>
      <c r="I16" s="1099"/>
      <c r="J16" s="282"/>
      <c r="K16" s="280"/>
      <c r="L16" s="31"/>
      <c r="M16" s="1101"/>
      <c r="N16" s="1101"/>
      <c r="O16" s="1101"/>
      <c r="P16" s="1101"/>
      <c r="Q16" s="1101"/>
      <c r="R16" s="1101"/>
      <c r="S16" s="1101"/>
      <c r="T16" s="1101"/>
      <c r="U16" s="1101"/>
      <c r="V16" s="1101"/>
      <c r="W16" s="1101"/>
      <c r="X16" s="1101"/>
      <c r="Y16" s="1101"/>
      <c r="Z16" s="1101"/>
      <c r="AA16" s="1101"/>
      <c r="AB16" s="1101"/>
      <c r="AC16" s="1101"/>
      <c r="AD16" s="1101"/>
      <c r="AE16" s="1101"/>
      <c r="AF16" s="1101"/>
      <c r="AG16" s="1101"/>
      <c r="AH16" s="1101"/>
      <c r="AI16" s="1101"/>
      <c r="AJ16" s="1101"/>
      <c r="AK16" s="166"/>
    </row>
    <row r="17" spans="1:37" ht="13.5" customHeight="1">
      <c r="A17" s="1255" t="s">
        <v>259</v>
      </c>
      <c r="B17" s="1255"/>
      <c r="C17" s="1255"/>
      <c r="D17" s="1255"/>
      <c r="E17" s="1099"/>
      <c r="F17" s="1099"/>
      <c r="G17" s="1099"/>
      <c r="H17" s="1099"/>
      <c r="I17" s="1099"/>
      <c r="M17" s="1101"/>
      <c r="N17" s="1101"/>
      <c r="O17" s="1101"/>
      <c r="P17" s="1101"/>
      <c r="Q17" s="1101"/>
      <c r="R17" s="1101"/>
      <c r="S17" s="1101"/>
      <c r="T17" s="1101"/>
      <c r="U17" s="1101"/>
      <c r="V17" s="1101"/>
      <c r="W17" s="1101"/>
      <c r="X17" s="1101"/>
      <c r="Y17" s="1101"/>
      <c r="Z17" s="1101"/>
      <c r="AA17" s="1101"/>
      <c r="AB17" s="1101"/>
      <c r="AC17" s="1101"/>
      <c r="AD17" s="1101"/>
      <c r="AE17" s="1101"/>
      <c r="AF17" s="1101"/>
      <c r="AG17" s="1101"/>
      <c r="AH17" s="1101"/>
      <c r="AI17" s="1101"/>
      <c r="AJ17" s="1101"/>
      <c r="AK17" s="166"/>
    </row>
    <row r="18" spans="1:37" ht="12.75" customHeight="1">
      <c r="A18" s="1263"/>
      <c r="B18" s="1263"/>
      <c r="C18" s="1263"/>
      <c r="D18" s="1263"/>
      <c r="E18" s="1263"/>
      <c r="F18" s="1263"/>
      <c r="G18" s="1263"/>
      <c r="H18" s="1099"/>
      <c r="I18" s="1099"/>
      <c r="J18" s="84"/>
      <c r="K18" s="1099"/>
      <c r="L18" s="1255"/>
      <c r="M18" s="1255"/>
      <c r="N18" s="1255"/>
      <c r="O18" s="1255"/>
      <c r="P18" s="1255"/>
      <c r="Q18" s="1255"/>
      <c r="R18" s="1255"/>
      <c r="S18" s="1101"/>
      <c r="T18" s="1101"/>
      <c r="U18" s="1101"/>
      <c r="V18" s="1101"/>
      <c r="W18" s="1101"/>
      <c r="X18" s="1101"/>
      <c r="Y18" s="1101"/>
      <c r="Z18" s="1101"/>
      <c r="AA18" s="1101"/>
      <c r="AB18" s="1101"/>
      <c r="AC18" s="1101"/>
      <c r="AD18" s="1101"/>
      <c r="AE18" s="1101"/>
      <c r="AF18" s="1101"/>
      <c r="AG18" s="1101"/>
      <c r="AH18" s="1101"/>
      <c r="AI18" s="1101"/>
      <c r="AJ18" s="1101"/>
      <c r="AK18" s="166"/>
    </row>
    <row r="19" spans="1:37" ht="13.5" customHeight="1">
      <c r="A19" s="1368" t="s">
        <v>258</v>
      </c>
      <c r="B19" s="1368"/>
      <c r="C19" s="1368"/>
      <c r="D19" s="1368"/>
      <c r="E19" s="1368"/>
      <c r="F19" s="1368"/>
      <c r="G19" s="1368"/>
      <c r="H19" s="1099"/>
      <c r="I19" s="1099"/>
      <c r="J19" s="84"/>
      <c r="K19" s="1099"/>
      <c r="L19" s="1255" t="s">
        <v>257</v>
      </c>
      <c r="M19" s="1255"/>
      <c r="N19" s="1255"/>
      <c r="O19" s="1255"/>
      <c r="P19" s="1255"/>
      <c r="Q19" s="1255"/>
      <c r="R19" s="1255"/>
      <c r="S19" s="1101"/>
      <c r="T19" s="1255"/>
      <c r="U19" s="1255"/>
      <c r="V19" s="1255"/>
      <c r="W19" s="1255"/>
      <c r="X19" s="1255"/>
      <c r="Y19" s="1255"/>
      <c r="Z19" s="1255"/>
      <c r="AA19" s="1255"/>
      <c r="AB19" s="1255"/>
      <c r="AC19" s="1255"/>
      <c r="AD19" s="1255"/>
      <c r="AE19" s="1255"/>
      <c r="AF19" s="1255"/>
      <c r="AG19" s="1255"/>
      <c r="AH19" s="1101"/>
      <c r="AI19" s="1101"/>
      <c r="AJ19" s="1101"/>
      <c r="AK19" s="166"/>
    </row>
    <row r="20" spans="1:37" ht="13.8" thickBot="1">
      <c r="A20" s="136"/>
      <c r="B20" s="1306" t="s">
        <v>61</v>
      </c>
      <c r="C20" s="1306"/>
      <c r="D20" s="1306"/>
      <c r="E20" s="1305" t="s">
        <v>62</v>
      </c>
      <c r="F20" s="1306"/>
      <c r="G20" s="1306"/>
      <c r="H20" s="1099"/>
      <c r="I20" s="1099"/>
      <c r="J20" s="282"/>
      <c r="K20" s="39"/>
      <c r="L20" s="1101"/>
      <c r="M20" s="1101"/>
      <c r="N20" s="1101"/>
      <c r="O20" s="1101"/>
      <c r="P20" s="1101"/>
      <c r="Q20" s="1101"/>
      <c r="R20" s="1101"/>
      <c r="S20" s="1101"/>
      <c r="T20" s="1101"/>
      <c r="U20" s="1101"/>
      <c r="V20" s="1101"/>
      <c r="W20" s="1101"/>
      <c r="X20" s="1101"/>
      <c r="Y20" s="1101"/>
      <c r="Z20" s="1101"/>
      <c r="AA20" s="1101"/>
      <c r="AB20" s="1101"/>
      <c r="AC20" s="1101"/>
      <c r="AD20" s="1101"/>
      <c r="AE20" s="1101"/>
      <c r="AF20" s="1101"/>
      <c r="AG20" s="1101"/>
      <c r="AH20" s="1101"/>
      <c r="AI20" s="1101"/>
      <c r="AJ20" s="1101"/>
      <c r="AK20" s="166"/>
    </row>
    <row r="21" spans="1:37" ht="29.25" customHeight="1" thickBot="1">
      <c r="A21" s="135"/>
      <c r="B21" s="309" t="s">
        <v>250</v>
      </c>
      <c r="C21" s="309" t="s">
        <v>251</v>
      </c>
      <c r="D21" s="340" t="s">
        <v>252</v>
      </c>
      <c r="E21" s="309" t="s">
        <v>253</v>
      </c>
      <c r="F21" s="309" t="s">
        <v>251</v>
      </c>
      <c r="G21" s="309" t="s">
        <v>67</v>
      </c>
      <c r="H21" s="1099"/>
      <c r="I21" s="1099"/>
      <c r="J21" s="283"/>
      <c r="K21" s="28"/>
      <c r="L21" s="45"/>
      <c r="M21" s="1101"/>
      <c r="N21" s="1101"/>
      <c r="O21" s="1101"/>
      <c r="P21" s="1101"/>
      <c r="Q21" s="1101"/>
      <c r="R21" s="1101"/>
      <c r="S21" s="1101"/>
      <c r="T21" s="1101"/>
      <c r="U21" s="1101"/>
      <c r="V21" s="1101"/>
      <c r="W21" s="1101"/>
      <c r="X21" s="1101"/>
      <c r="Y21" s="1101"/>
      <c r="Z21" s="1101"/>
      <c r="AA21" s="1101"/>
      <c r="AB21" s="1101"/>
      <c r="AC21" s="1101"/>
      <c r="AD21" s="1101"/>
      <c r="AE21" s="1101"/>
      <c r="AF21" s="1101"/>
      <c r="AG21" s="1101"/>
      <c r="AH21" s="1101"/>
      <c r="AI21" s="1101"/>
      <c r="AJ21" s="1101"/>
      <c r="AK21" s="166"/>
    </row>
    <row r="22" spans="1:37" ht="13.35" customHeight="1">
      <c r="A22" s="133" t="s">
        <v>254</v>
      </c>
      <c r="B22" s="1091">
        <f>B12+'Overall Results PY 2018'!C71</f>
        <v>14302932.532141734</v>
      </c>
      <c r="C22" s="1091">
        <f>C12+'Overall Results PY 2018'!D71</f>
        <v>13193884.366327504</v>
      </c>
      <c r="D22" s="772">
        <f>C22/B22</f>
        <v>0.92246008548792613</v>
      </c>
      <c r="E22" s="1091">
        <f>E12</f>
        <v>13221414.610000139</v>
      </c>
      <c r="F22" s="1091">
        <f>F12+'Overall Results PY 2018'!G71</f>
        <v>13193884.53505471</v>
      </c>
      <c r="G22" s="773">
        <f>F22/E22</f>
        <v>0.99791776630886331</v>
      </c>
      <c r="H22" s="774"/>
      <c r="I22" s="1099"/>
      <c r="J22" s="85"/>
      <c r="K22" s="29"/>
      <c r="L22" s="45"/>
      <c r="M22" s="1101"/>
      <c r="N22" s="1101"/>
      <c r="O22" s="1101"/>
      <c r="P22" s="1101"/>
      <c r="Q22" s="1101"/>
      <c r="R22" s="1101"/>
      <c r="S22" s="1101"/>
      <c r="T22" s="1101"/>
      <c r="U22" s="1101"/>
      <c r="V22" s="1101"/>
      <c r="W22" s="1101"/>
      <c r="X22" s="1101"/>
      <c r="Y22" s="1101"/>
      <c r="Z22" s="1101"/>
      <c r="AA22" s="1101"/>
      <c r="AB22" s="1101"/>
      <c r="AC22" s="1101"/>
      <c r="AD22" s="1101"/>
      <c r="AE22" s="1101"/>
      <c r="AF22" s="1101"/>
      <c r="AG22" s="1101"/>
      <c r="AH22" s="1101"/>
      <c r="AI22" s="1101"/>
      <c r="AJ22" s="1101"/>
      <c r="AK22" s="166"/>
    </row>
    <row r="23" spans="1:37" ht="13.35" customHeight="1">
      <c r="A23" s="133" t="s">
        <v>255</v>
      </c>
      <c r="B23" s="1091">
        <f>B13+'Overall Results PY 2018'!C97</f>
        <v>1571.081099052074</v>
      </c>
      <c r="C23" s="1091">
        <f>C13+'Overall Results PY 2018'!D97</f>
        <v>1528.4623516200488</v>
      </c>
      <c r="D23" s="775">
        <f>C23/B23</f>
        <v>0.97287298061332439</v>
      </c>
      <c r="E23" s="1091">
        <f>E13</f>
        <v>1928.6890341296523</v>
      </c>
      <c r="F23" s="1091">
        <f>F13+'Overall Results PY 2018'!G97</f>
        <v>1528.4623516200488</v>
      </c>
      <c r="G23" s="776">
        <f>F23/E23</f>
        <v>0.79248770775004107</v>
      </c>
      <c r="H23" s="774"/>
      <c r="I23" s="1099"/>
      <c r="J23" s="283"/>
      <c r="K23" s="28"/>
      <c r="L23" s="45"/>
      <c r="M23" s="1101"/>
      <c r="N23" s="1101"/>
      <c r="O23" s="1101"/>
      <c r="P23" s="1101"/>
      <c r="Q23" s="1101"/>
      <c r="R23" s="1101"/>
      <c r="S23" s="1101"/>
      <c r="T23" s="1101"/>
      <c r="U23" s="1101"/>
      <c r="V23" s="1101"/>
      <c r="W23" s="1101"/>
      <c r="X23" s="1101"/>
      <c r="Y23" s="1101"/>
      <c r="Z23" s="1101"/>
      <c r="AA23" s="1101"/>
      <c r="AB23" s="1101"/>
      <c r="AC23" s="1101"/>
      <c r="AD23" s="1101"/>
      <c r="AE23" s="1101"/>
      <c r="AF23" s="1101"/>
      <c r="AG23" s="1101"/>
      <c r="AH23" s="1101"/>
      <c r="AI23" s="1101"/>
      <c r="AJ23" s="1101"/>
      <c r="AK23" s="166"/>
    </row>
    <row r="24" spans="1:37" ht="13.35" customHeight="1">
      <c r="A24" s="117"/>
      <c r="B24" s="1101"/>
      <c r="C24" s="61"/>
      <c r="D24" s="61"/>
      <c r="E24" s="64"/>
      <c r="F24" s="61"/>
      <c r="G24" s="64"/>
      <c r="H24" s="1099"/>
      <c r="I24" s="1099"/>
      <c r="J24" s="283"/>
      <c r="K24" s="28"/>
      <c r="L24" s="45"/>
      <c r="M24" s="1101"/>
      <c r="N24" s="1101"/>
      <c r="O24" s="1101"/>
      <c r="P24" s="1101"/>
      <c r="Q24" s="1101"/>
      <c r="R24" s="1101"/>
      <c r="S24" s="1101"/>
      <c r="T24" s="1101"/>
      <c r="U24" s="1101"/>
      <c r="V24" s="1101"/>
      <c r="W24" s="1101"/>
      <c r="X24" s="1101"/>
      <c r="Y24" s="1101"/>
      <c r="Z24" s="1101"/>
      <c r="AA24" s="1101"/>
      <c r="AB24" s="1101"/>
      <c r="AC24" s="1101"/>
      <c r="AD24" s="1101"/>
      <c r="AE24" s="1101"/>
      <c r="AF24" s="1101"/>
      <c r="AG24" s="1101"/>
      <c r="AH24" s="1101"/>
      <c r="AI24" s="1101"/>
      <c r="AJ24" s="1101"/>
      <c r="AK24" s="166"/>
    </row>
    <row r="25" spans="1:37" ht="13.35" customHeight="1">
      <c r="A25" s="290" t="s">
        <v>256</v>
      </c>
      <c r="B25" s="1101"/>
      <c r="C25" s="61"/>
      <c r="D25" s="61"/>
      <c r="E25" s="64"/>
      <c r="F25" s="61"/>
      <c r="G25" s="64"/>
      <c r="H25" s="1099"/>
      <c r="I25" s="1099"/>
      <c r="J25" s="283"/>
      <c r="K25" s="28"/>
      <c r="L25" s="45"/>
      <c r="M25" s="1101"/>
      <c r="N25" s="1101"/>
      <c r="O25" s="1101"/>
      <c r="P25" s="1101"/>
      <c r="Q25" s="1101"/>
      <c r="R25" s="1101"/>
      <c r="S25" s="1101"/>
      <c r="T25" s="1101"/>
      <c r="U25" s="1101"/>
      <c r="V25" s="1101"/>
      <c r="W25" s="1101"/>
      <c r="X25" s="1101"/>
      <c r="Y25" s="1101"/>
      <c r="Z25" s="1101"/>
      <c r="AA25" s="1101"/>
      <c r="AB25" s="1101"/>
      <c r="AC25" s="1101"/>
      <c r="AD25" s="1101"/>
      <c r="AE25" s="1101"/>
      <c r="AF25" s="1101"/>
      <c r="AG25" s="1101"/>
      <c r="AH25" s="1101"/>
      <c r="AI25" s="1101"/>
      <c r="AJ25" s="1101"/>
      <c r="AK25" s="166"/>
    </row>
    <row r="26" spans="1:37" ht="13.35" customHeight="1">
      <c r="A26" s="117"/>
      <c r="B26" s="61"/>
      <c r="C26" s="61"/>
      <c r="D26" s="64"/>
      <c r="E26" s="1099"/>
      <c r="F26" s="1099"/>
      <c r="G26" s="1099"/>
      <c r="H26" s="1099"/>
      <c r="I26" s="1099"/>
      <c r="J26" s="282"/>
      <c r="K26" s="280"/>
      <c r="L26" s="31"/>
      <c r="M26" s="1101"/>
      <c r="N26" s="1101"/>
      <c r="O26" s="1101"/>
      <c r="P26" s="1101"/>
      <c r="Q26" s="1101"/>
      <c r="R26" s="1101"/>
      <c r="S26" s="1101"/>
      <c r="T26" s="1101"/>
      <c r="U26" s="1101"/>
      <c r="V26" s="1101"/>
      <c r="W26" s="1101"/>
      <c r="X26" s="1101"/>
      <c r="Y26" s="1101"/>
      <c r="Z26" s="1101"/>
      <c r="AA26" s="1101"/>
      <c r="AB26" s="1101"/>
      <c r="AC26" s="1101"/>
      <c r="AD26" s="1101"/>
      <c r="AE26" s="1101"/>
      <c r="AF26" s="1101"/>
      <c r="AG26" s="1101"/>
      <c r="AH26" s="1101"/>
      <c r="AI26" s="1101"/>
      <c r="AJ26" s="1101"/>
      <c r="AK26" s="166"/>
    </row>
    <row r="27" spans="1:37" ht="13.5" customHeight="1">
      <c r="A27" s="1255" t="s">
        <v>259</v>
      </c>
      <c r="B27" s="1255"/>
      <c r="C27" s="1255"/>
      <c r="D27" s="1255"/>
      <c r="E27" s="1099"/>
      <c r="F27" s="1099"/>
      <c r="G27" s="1099"/>
      <c r="H27" s="1099"/>
      <c r="I27" s="1099"/>
      <c r="M27" s="1101"/>
      <c r="N27" s="1101"/>
      <c r="O27" s="1101"/>
      <c r="P27" s="1101"/>
      <c r="Q27" s="1101"/>
      <c r="R27" s="1101"/>
      <c r="S27" s="1101"/>
      <c r="T27" s="1101"/>
      <c r="U27" s="1101"/>
      <c r="V27" s="1101"/>
      <c r="W27" s="1101"/>
      <c r="X27" s="1101"/>
      <c r="Y27" s="1101"/>
      <c r="Z27" s="1101"/>
      <c r="AA27" s="1101"/>
      <c r="AB27" s="1101"/>
      <c r="AC27" s="1101"/>
      <c r="AD27" s="1101"/>
      <c r="AE27" s="1101"/>
      <c r="AF27" s="1101"/>
      <c r="AG27" s="1101"/>
      <c r="AH27" s="1101"/>
      <c r="AI27" s="1101"/>
      <c r="AJ27" s="1101"/>
      <c r="AK27" s="166"/>
    </row>
    <row r="28" spans="1:37" ht="27" thickBot="1">
      <c r="A28" s="223" t="s">
        <v>135</v>
      </c>
      <c r="B28" s="224" t="s">
        <v>136</v>
      </c>
      <c r="C28" s="224" t="s">
        <v>137</v>
      </c>
      <c r="D28" s="224" t="s">
        <v>138</v>
      </c>
      <c r="E28" s="1099"/>
      <c r="F28" s="1099"/>
      <c r="G28" s="377"/>
      <c r="H28" s="1099"/>
      <c r="I28" s="1099"/>
      <c r="L28" s="1297" t="s">
        <v>475</v>
      </c>
      <c r="M28" s="1297"/>
      <c r="N28" s="1297"/>
      <c r="O28" s="1297"/>
      <c r="P28" s="1297"/>
      <c r="Q28" s="1297"/>
      <c r="R28" s="1297"/>
      <c r="S28" s="1101"/>
      <c r="T28" s="1101"/>
      <c r="U28" s="1101"/>
      <c r="V28" s="1101"/>
      <c r="W28" s="1101"/>
      <c r="X28" s="1101"/>
      <c r="Y28" s="1101"/>
      <c r="Z28" s="1101"/>
      <c r="AA28" s="1101"/>
      <c r="AB28" s="1101"/>
      <c r="AC28" s="1101"/>
      <c r="AD28" s="1101"/>
      <c r="AE28" s="1101"/>
      <c r="AF28" s="1101"/>
      <c r="AG28" s="1101"/>
      <c r="AH28" s="1101"/>
      <c r="AI28" s="1101"/>
      <c r="AJ28" s="1101"/>
      <c r="AK28" s="166"/>
    </row>
    <row r="29" spans="1:37" ht="13.8" thickTop="1">
      <c r="A29" s="1365" t="s">
        <v>142</v>
      </c>
      <c r="B29" s="1365"/>
      <c r="C29" s="1365"/>
      <c r="D29" s="293">
        <v>1</v>
      </c>
      <c r="E29" s="1099"/>
      <c r="F29" s="1099"/>
      <c r="G29" s="1100"/>
      <c r="H29" s="1099"/>
      <c r="I29" s="1099"/>
      <c r="J29" s="87"/>
      <c r="K29" s="38"/>
      <c r="L29" s="38"/>
      <c r="M29" s="1101"/>
      <c r="N29" s="1101"/>
      <c r="O29" s="1101"/>
      <c r="P29" s="1101"/>
      <c r="Q29" s="1101"/>
      <c r="R29" s="1101"/>
      <c r="S29" s="1101"/>
      <c r="T29" s="1101"/>
      <c r="U29" s="1101"/>
      <c r="V29" s="1101"/>
      <c r="W29" s="1101"/>
      <c r="X29" s="1101"/>
      <c r="Y29" s="1101"/>
      <c r="Z29" s="1101"/>
      <c r="AA29" s="1101"/>
      <c r="AB29" s="1101"/>
      <c r="AC29" s="1101"/>
      <c r="AD29" s="1101"/>
      <c r="AE29" s="1101"/>
      <c r="AF29" s="1101"/>
      <c r="AG29" s="1101"/>
      <c r="AH29" s="1101"/>
      <c r="AI29" s="1101"/>
      <c r="AJ29" s="1101"/>
      <c r="AK29" s="166"/>
    </row>
    <row r="30" spans="1:37" ht="13.35" customHeight="1">
      <c r="A30" s="1159"/>
      <c r="B30" s="1159"/>
      <c r="C30" s="1159"/>
      <c r="D30" s="1159"/>
      <c r="E30" s="1099"/>
      <c r="F30" s="1099"/>
      <c r="G30" s="1099"/>
      <c r="H30" s="1099"/>
      <c r="I30" s="1099"/>
      <c r="J30" s="87"/>
      <c r="K30" s="38"/>
      <c r="L30" s="38"/>
      <c r="M30" s="1101"/>
      <c r="N30" s="1101"/>
      <c r="O30" s="1101"/>
      <c r="P30" s="1101"/>
      <c r="Q30" s="1101"/>
      <c r="R30" s="1101"/>
      <c r="S30" s="1101"/>
      <c r="T30" s="1101"/>
      <c r="U30" s="1101"/>
      <c r="V30" s="1101"/>
      <c r="W30" s="1101"/>
      <c r="X30" s="1101"/>
      <c r="Y30" s="1101"/>
      <c r="Z30" s="1101"/>
      <c r="AA30" s="1101"/>
      <c r="AB30" s="1101"/>
      <c r="AC30" s="1101"/>
      <c r="AD30" s="1101"/>
      <c r="AE30" s="1101"/>
      <c r="AF30" s="1101"/>
      <c r="AG30" s="1101"/>
      <c r="AH30" s="1101"/>
      <c r="AI30" s="1101"/>
      <c r="AJ30" s="1101"/>
      <c r="AK30" s="166"/>
    </row>
    <row r="31" spans="1:37" ht="13.35" customHeight="1">
      <c r="A31" s="1159"/>
      <c r="B31" s="1159"/>
      <c r="C31" s="1159"/>
      <c r="D31" s="1159"/>
      <c r="E31" s="1099"/>
      <c r="F31" s="1099"/>
      <c r="G31" s="1099"/>
      <c r="H31" s="1099"/>
      <c r="I31" s="1099"/>
      <c r="J31" s="87"/>
      <c r="K31" s="38"/>
      <c r="L31" s="38"/>
      <c r="M31" s="1101"/>
      <c r="N31" s="1101"/>
      <c r="O31" s="1101"/>
      <c r="P31" s="1101"/>
      <c r="Q31" s="1101"/>
      <c r="R31" s="1101"/>
      <c r="S31" s="1101"/>
      <c r="T31" s="1101"/>
      <c r="U31" s="1101"/>
      <c r="V31" s="1101"/>
      <c r="W31" s="1101"/>
      <c r="X31" s="1101"/>
      <c r="Y31" s="1101"/>
      <c r="Z31" s="1101"/>
      <c r="AA31" s="1101"/>
      <c r="AB31" s="1101"/>
      <c r="AC31" s="1101"/>
      <c r="AD31" s="1101"/>
      <c r="AE31" s="1101"/>
      <c r="AF31" s="1101"/>
      <c r="AG31" s="1101"/>
      <c r="AH31" s="1101"/>
      <c r="AI31" s="1101"/>
      <c r="AJ31" s="1101"/>
      <c r="AK31" s="166"/>
    </row>
    <row r="32" spans="1:37" ht="13.35" customHeight="1">
      <c r="A32" s="1159"/>
      <c r="B32" s="1159"/>
      <c r="C32" s="1159"/>
      <c r="D32" s="1159"/>
      <c r="E32" s="1099"/>
      <c r="F32" s="339"/>
      <c r="G32" s="1099"/>
      <c r="H32" s="1099"/>
      <c r="I32" s="1099"/>
      <c r="J32" s="282"/>
      <c r="K32" s="280"/>
      <c r="L32" s="39"/>
      <c r="M32" s="1101"/>
      <c r="N32" s="1101"/>
      <c r="O32" s="1101"/>
      <c r="P32" s="1101"/>
      <c r="Q32" s="1101"/>
      <c r="R32" s="1101"/>
      <c r="S32" s="1101"/>
      <c r="T32" s="1101"/>
      <c r="U32" s="1101"/>
      <c r="V32" s="1101"/>
      <c r="W32" s="1101"/>
      <c r="X32" s="1101"/>
      <c r="Y32" s="1101"/>
      <c r="Z32" s="1101"/>
      <c r="AA32" s="1101"/>
      <c r="AB32" s="1101"/>
      <c r="AC32" s="1101"/>
      <c r="AD32" s="1101"/>
      <c r="AE32" s="1101"/>
      <c r="AF32" s="1101"/>
      <c r="AG32" s="1101"/>
      <c r="AH32" s="1101"/>
      <c r="AI32" s="1101"/>
      <c r="AJ32" s="1101"/>
      <c r="AK32" s="166"/>
    </row>
    <row r="33" spans="1:37" ht="13.5" customHeight="1">
      <c r="A33" s="1367" t="s">
        <v>555</v>
      </c>
      <c r="B33" s="1255"/>
      <c r="C33" s="1255"/>
      <c r="D33" s="1255"/>
      <c r="E33" s="1099"/>
      <c r="F33" s="1099"/>
      <c r="G33" s="1099"/>
      <c r="H33" s="1099"/>
      <c r="I33" s="1099"/>
      <c r="J33" s="147"/>
      <c r="K33" s="1101"/>
      <c r="L33" s="1101"/>
      <c r="M33" s="1101"/>
      <c r="N33" s="1101"/>
      <c r="O33" s="1101"/>
      <c r="P33" s="1101"/>
      <c r="Q33" s="1101"/>
      <c r="R33" s="1101"/>
      <c r="S33" s="1101"/>
      <c r="T33" s="1101"/>
      <c r="U33" s="1101"/>
      <c r="V33" s="1101"/>
      <c r="W33" s="1101"/>
      <c r="X33" s="1101"/>
      <c r="Y33" s="1101"/>
      <c r="Z33" s="1101"/>
      <c r="AA33" s="1101"/>
      <c r="AB33" s="1101"/>
      <c r="AC33" s="1101"/>
      <c r="AD33" s="1101"/>
      <c r="AE33" s="1101"/>
      <c r="AF33" s="1101"/>
      <c r="AG33" s="1101"/>
      <c r="AH33" s="1101"/>
      <c r="AI33" s="1101"/>
      <c r="AJ33" s="1101"/>
      <c r="AK33" s="166"/>
    </row>
    <row r="34" spans="1:37" ht="12.75" customHeight="1">
      <c r="A34" s="144"/>
      <c r="B34" s="1299" t="s">
        <v>61</v>
      </c>
      <c r="C34" s="1299"/>
      <c r="D34" s="1299"/>
      <c r="E34" s="1299"/>
      <c r="F34" s="1099"/>
      <c r="G34" s="1099"/>
      <c r="H34" s="1099"/>
      <c r="I34" s="1099"/>
      <c r="J34" s="84"/>
      <c r="K34" s="1099"/>
      <c r="L34" s="1099"/>
      <c r="M34" s="1101"/>
      <c r="N34" s="1101"/>
      <c r="O34" s="1101"/>
      <c r="P34" s="1101"/>
      <c r="Q34" s="1101"/>
      <c r="R34" s="1101"/>
      <c r="S34" s="1101"/>
      <c r="T34" s="1101"/>
      <c r="U34" s="1101"/>
      <c r="V34" s="1101"/>
      <c r="W34" s="1101"/>
      <c r="X34" s="1101"/>
      <c r="Y34" s="1101"/>
      <c r="Z34" s="1101"/>
      <c r="AA34" s="1101"/>
      <c r="AB34" s="1101"/>
      <c r="AC34" s="1101"/>
      <c r="AD34" s="1101"/>
      <c r="AE34" s="1101"/>
      <c r="AF34" s="1101"/>
      <c r="AG34" s="1101"/>
      <c r="AH34" s="1101"/>
      <c r="AI34" s="1101"/>
      <c r="AJ34" s="1101"/>
      <c r="AK34" s="1101"/>
    </row>
    <row r="35" spans="1:37" ht="40.200000000000003" thickBot="1">
      <c r="A35" s="116" t="s">
        <v>263</v>
      </c>
      <c r="B35" s="1145" t="s">
        <v>379</v>
      </c>
      <c r="C35" s="1145" t="s">
        <v>382</v>
      </c>
      <c r="D35" s="1145" t="s">
        <v>556</v>
      </c>
      <c r="E35" s="1145" t="s">
        <v>557</v>
      </c>
      <c r="F35" s="1099"/>
      <c r="H35" s="1099"/>
      <c r="I35" s="1099"/>
      <c r="J35" s="282"/>
      <c r="K35" s="39"/>
      <c r="L35" s="1101"/>
      <c r="M35" s="1101"/>
      <c r="N35" s="1101"/>
      <c r="O35" s="1101"/>
      <c r="P35" s="1101"/>
      <c r="Q35" s="1101"/>
      <c r="R35" s="1101"/>
      <c r="S35" s="1101"/>
      <c r="T35" s="1101"/>
      <c r="U35" s="1101"/>
      <c r="V35" s="1101"/>
      <c r="W35" s="1101"/>
      <c r="X35" s="1101"/>
      <c r="Y35" s="1101"/>
      <c r="Z35" s="1101"/>
      <c r="AA35" s="1101"/>
      <c r="AB35" s="1101"/>
      <c r="AC35" s="1101"/>
      <c r="AD35" s="1101"/>
      <c r="AE35" s="1101"/>
      <c r="AF35" s="1101"/>
      <c r="AG35" s="1101"/>
      <c r="AH35" s="1101"/>
      <c r="AI35" s="1101"/>
      <c r="AJ35" s="1101"/>
      <c r="AK35" s="1101"/>
    </row>
    <row r="36" spans="1:37" ht="13.35" customHeight="1">
      <c r="A36" s="1148" t="s">
        <v>271</v>
      </c>
      <c r="B36" s="381">
        <f>C77</f>
        <v>442644.29</v>
      </c>
      <c r="C36" s="386">
        <f>F77</f>
        <v>56.099999999999994</v>
      </c>
      <c r="D36" s="141">
        <f>B36/$B$41</f>
        <v>0.23266846098511146</v>
      </c>
      <c r="E36" s="57">
        <f>C36/$C$41</f>
        <v>0.24337338944080517</v>
      </c>
      <c r="F36" s="1099"/>
      <c r="G36" s="1099"/>
      <c r="H36" s="1099"/>
      <c r="I36" s="1099"/>
      <c r="J36" s="283"/>
      <c r="K36" s="28"/>
      <c r="L36" s="45"/>
      <c r="M36" s="1101"/>
      <c r="N36" s="1101"/>
      <c r="O36" s="1101"/>
      <c r="P36" s="1101"/>
      <c r="Q36" s="1101"/>
      <c r="R36" s="1101"/>
      <c r="S36" s="1101"/>
      <c r="T36" s="1101"/>
      <c r="U36" s="1101"/>
      <c r="V36" s="1101"/>
      <c r="W36" s="1101"/>
      <c r="X36" s="1101"/>
      <c r="Y36" s="1101"/>
      <c r="Z36" s="1101"/>
      <c r="AA36" s="1101"/>
      <c r="AB36" s="1101"/>
      <c r="AC36" s="1101"/>
      <c r="AD36" s="1101"/>
      <c r="AE36" s="1101"/>
      <c r="AF36" s="1101"/>
      <c r="AG36" s="1101"/>
      <c r="AH36" s="1101"/>
      <c r="AI36" s="1101"/>
      <c r="AJ36" s="1101"/>
      <c r="AK36" s="1101"/>
    </row>
    <row r="37" spans="1:37" ht="13.35" customHeight="1">
      <c r="A37" s="143" t="s">
        <v>558</v>
      </c>
      <c r="B37" s="381">
        <f>C78</f>
        <v>24123.03</v>
      </c>
      <c r="C37" s="386">
        <f t="shared" ref="C37:C39" si="0">F78</f>
        <v>16.28</v>
      </c>
      <c r="D37" s="141">
        <f>B37/$B$41</f>
        <v>1.2679861439978528E-2</v>
      </c>
      <c r="E37" s="57">
        <f>C37/$C$41</f>
        <v>7.0626003210272875E-2</v>
      </c>
      <c r="F37" s="1099"/>
      <c r="G37" s="1099"/>
      <c r="H37" s="1099"/>
      <c r="I37" s="1099"/>
      <c r="J37" s="283"/>
      <c r="K37" s="28"/>
      <c r="L37" s="45"/>
      <c r="M37" s="1101"/>
      <c r="N37" s="1101"/>
      <c r="O37" s="1101"/>
      <c r="P37" s="1101"/>
      <c r="Q37" s="1101"/>
      <c r="R37" s="1101"/>
      <c r="S37" s="1101"/>
      <c r="T37" s="1101"/>
      <c r="U37" s="1101"/>
      <c r="V37" s="1101"/>
      <c r="W37" s="1101"/>
      <c r="X37" s="1101"/>
      <c r="Y37" s="1101"/>
      <c r="Z37" s="1101"/>
      <c r="AA37" s="1101"/>
      <c r="AB37" s="1101"/>
      <c r="AC37" s="1101"/>
      <c r="AD37" s="1101"/>
      <c r="AE37" s="1101"/>
      <c r="AF37" s="1101"/>
      <c r="AG37" s="1101"/>
      <c r="AH37" s="1101"/>
      <c r="AI37" s="1101"/>
      <c r="AJ37" s="1101"/>
      <c r="AK37" s="1101"/>
    </row>
    <row r="38" spans="1:37" ht="13.35" customHeight="1">
      <c r="A38" s="143" t="s">
        <v>559</v>
      </c>
      <c r="B38" s="381">
        <f>C79</f>
        <v>102884.84</v>
      </c>
      <c r="C38" s="386">
        <f t="shared" si="0"/>
        <v>13.75</v>
      </c>
      <c r="D38" s="141">
        <f>B38/$B$41</f>
        <v>5.4079670566855018E-2</v>
      </c>
      <c r="E38" s="57">
        <f>C38/$C$41</f>
        <v>5.9650340549216953E-2</v>
      </c>
      <c r="F38" s="1099"/>
      <c r="G38" s="1099"/>
      <c r="H38" s="1099"/>
      <c r="I38" s="1099"/>
      <c r="J38" s="85"/>
      <c r="K38" s="29"/>
      <c r="L38" s="31"/>
      <c r="M38" s="1101"/>
      <c r="N38" s="1101"/>
      <c r="O38" s="1101"/>
      <c r="P38" s="1101"/>
      <c r="Q38" s="1101"/>
      <c r="R38" s="1101"/>
      <c r="S38" s="1101"/>
      <c r="T38" s="1101"/>
      <c r="U38" s="1101"/>
      <c r="V38" s="1101"/>
      <c r="W38" s="1101"/>
      <c r="X38" s="1101"/>
      <c r="Y38" s="1101"/>
      <c r="Z38" s="1101"/>
      <c r="AA38" s="1101"/>
      <c r="AB38" s="1101"/>
      <c r="AC38" s="1101"/>
      <c r="AD38" s="1101"/>
      <c r="AE38" s="1101"/>
      <c r="AF38" s="1101"/>
      <c r="AG38" s="1101"/>
      <c r="AH38" s="1101"/>
      <c r="AI38" s="1101"/>
      <c r="AJ38" s="1101"/>
      <c r="AK38" s="1101"/>
    </row>
    <row r="39" spans="1:37" ht="13.35" customHeight="1">
      <c r="A39" s="142" t="s">
        <v>560</v>
      </c>
      <c r="B39" s="381">
        <f>C80</f>
        <v>60727.01</v>
      </c>
      <c r="C39" s="386">
        <f t="shared" si="0"/>
        <v>24.87</v>
      </c>
      <c r="D39" s="141">
        <f>B39/$B$41</f>
        <v>3.1920122491419636E-2</v>
      </c>
      <c r="E39" s="57">
        <f>C39/$C$41</f>
        <v>0.10789119777883824</v>
      </c>
      <c r="F39" s="1099"/>
      <c r="G39" s="1099"/>
      <c r="H39" s="1099"/>
      <c r="I39" s="1099"/>
      <c r="J39" s="283"/>
      <c r="K39" s="28"/>
      <c r="M39" s="1101"/>
      <c r="N39" s="1101"/>
      <c r="O39" s="1101"/>
      <c r="P39" s="1101"/>
      <c r="Q39" s="1101"/>
      <c r="R39" s="1101"/>
      <c r="S39" s="1101"/>
      <c r="T39" s="1101"/>
      <c r="U39" s="1101"/>
      <c r="V39" s="1101"/>
      <c r="W39" s="1101"/>
      <c r="X39" s="1101"/>
      <c r="Y39" s="1101"/>
      <c r="Z39" s="1101"/>
      <c r="AA39" s="1101"/>
      <c r="AB39" s="1101"/>
      <c r="AC39" s="1101"/>
      <c r="AD39" s="1101"/>
      <c r="AE39" s="1101"/>
      <c r="AF39" s="1101"/>
      <c r="AG39" s="1101"/>
      <c r="AH39" s="1101"/>
      <c r="AI39" s="1101"/>
      <c r="AJ39" s="1101"/>
      <c r="AK39" s="1101"/>
    </row>
    <row r="40" spans="1:37" ht="13.35" customHeight="1">
      <c r="A40" s="747" t="s">
        <v>561</v>
      </c>
      <c r="B40" s="382">
        <f>C81</f>
        <v>1272088.78</v>
      </c>
      <c r="C40" s="387">
        <f>F81</f>
        <v>119.51</v>
      </c>
      <c r="D40" s="575">
        <f>B40/$B$41</f>
        <v>0.66865188451663538</v>
      </c>
      <c r="E40" s="576">
        <f>C40/$C$41</f>
        <v>0.5184590690208668</v>
      </c>
      <c r="F40" s="1099"/>
      <c r="G40" s="1099"/>
      <c r="H40" s="1099"/>
      <c r="I40" s="1099"/>
      <c r="J40" s="282"/>
      <c r="K40" s="280"/>
      <c r="M40" s="1101"/>
      <c r="N40" s="1101"/>
      <c r="O40" s="1101"/>
      <c r="P40" s="1101"/>
      <c r="Q40" s="1101"/>
      <c r="R40" s="1101"/>
      <c r="S40" s="1101"/>
      <c r="T40" s="1101"/>
      <c r="U40" s="1101"/>
      <c r="V40" s="1101"/>
      <c r="W40" s="1101"/>
      <c r="X40" s="1101"/>
      <c r="Y40" s="1101"/>
      <c r="Z40" s="1101"/>
      <c r="AA40" s="1101"/>
      <c r="AB40" s="1101"/>
      <c r="AC40" s="1101"/>
      <c r="AD40" s="1101"/>
      <c r="AE40" s="1101"/>
      <c r="AF40" s="1101"/>
      <c r="AG40" s="1101"/>
      <c r="AH40" s="1101"/>
      <c r="AI40" s="1101"/>
      <c r="AJ40" s="1101"/>
      <c r="AK40" s="1101"/>
    </row>
    <row r="41" spans="1:37" ht="13.35" customHeight="1">
      <c r="A41" s="378" t="s">
        <v>27</v>
      </c>
      <c r="B41" s="384">
        <f>SUM(B36:B40)</f>
        <v>1902467.95</v>
      </c>
      <c r="C41" s="384">
        <f>SUM(C36:C40)</f>
        <v>230.51</v>
      </c>
      <c r="D41" s="13">
        <f>SUM(D36:D40)</f>
        <v>1</v>
      </c>
      <c r="E41" s="13">
        <f>SUM(E36:E40)</f>
        <v>1</v>
      </c>
      <c r="F41" s="1099"/>
      <c r="G41" s="1099"/>
      <c r="H41" s="1099"/>
      <c r="I41" s="1099"/>
      <c r="L41" s="40"/>
      <c r="M41" s="1101"/>
      <c r="N41" s="1101"/>
      <c r="O41" s="1101"/>
      <c r="P41" s="14"/>
      <c r="Q41" s="23"/>
      <c r="R41" s="24"/>
      <c r="S41" s="1101"/>
      <c r="T41" s="1255"/>
      <c r="U41" s="1255"/>
      <c r="V41" s="1255"/>
      <c r="W41" s="1255"/>
      <c r="X41" s="1255"/>
      <c r="Y41" s="1255"/>
      <c r="Z41" s="1255"/>
      <c r="AA41" s="1255"/>
      <c r="AB41" s="1255"/>
      <c r="AC41" s="1255"/>
      <c r="AD41" s="1255"/>
      <c r="AE41" s="1255"/>
      <c r="AF41" s="1255"/>
      <c r="AG41" s="1255"/>
      <c r="AH41" s="1101"/>
      <c r="AI41" s="1101"/>
      <c r="AJ41" s="177"/>
      <c r="AK41" s="178"/>
    </row>
    <row r="42" spans="1:37" ht="13.35" customHeight="1">
      <c r="A42" s="378"/>
      <c r="B42" s="1114"/>
      <c r="C42" s="1114"/>
      <c r="D42" s="379"/>
      <c r="E42" s="380"/>
      <c r="F42" s="1099"/>
      <c r="G42" s="1099"/>
      <c r="H42" s="1099"/>
      <c r="I42" s="1099"/>
      <c r="L42" s="40"/>
      <c r="M42" s="1101"/>
      <c r="N42" s="1101"/>
      <c r="O42" s="1101"/>
      <c r="P42" s="14"/>
      <c r="Q42" s="23"/>
      <c r="R42" s="24"/>
      <c r="S42" s="1101"/>
      <c r="T42" s="1099"/>
      <c r="U42" s="1099"/>
      <c r="V42" s="1099"/>
      <c r="W42" s="1099"/>
      <c r="X42" s="1099"/>
      <c r="Y42" s="1099"/>
      <c r="Z42" s="1099"/>
      <c r="AA42" s="1099"/>
      <c r="AB42" s="1099"/>
      <c r="AC42" s="1099"/>
      <c r="AD42" s="1099"/>
      <c r="AE42" s="1099"/>
      <c r="AF42" s="1099"/>
      <c r="AG42" s="1099"/>
      <c r="AH42" s="1101"/>
      <c r="AI42" s="1101"/>
      <c r="AJ42" s="177"/>
      <c r="AK42" s="178"/>
    </row>
    <row r="43" spans="1:37">
      <c r="A43" s="290" t="s">
        <v>256</v>
      </c>
      <c r="B43" s="1159"/>
      <c r="C43" s="1159"/>
      <c r="D43" s="1159"/>
      <c r="E43" s="1099"/>
      <c r="F43" s="1099"/>
      <c r="G43" s="1099"/>
      <c r="H43" s="1099"/>
      <c r="I43" s="1099"/>
      <c r="L43" s="40"/>
      <c r="M43" s="1101"/>
      <c r="N43" s="1101"/>
      <c r="O43" s="1101"/>
      <c r="P43" s="14"/>
      <c r="Q43" s="23"/>
      <c r="R43" s="24"/>
      <c r="S43" s="1101"/>
      <c r="T43" s="1101"/>
      <c r="U43" s="1101"/>
      <c r="V43" s="1101"/>
      <c r="W43" s="1101"/>
      <c r="X43" s="1101"/>
      <c r="Y43" s="1101"/>
      <c r="Z43" s="1101"/>
      <c r="AA43" s="1101"/>
      <c r="AB43" s="1101"/>
      <c r="AC43" s="1101"/>
      <c r="AD43" s="1101"/>
      <c r="AE43" s="1101"/>
      <c r="AF43" s="1101"/>
      <c r="AG43" s="1101"/>
      <c r="AH43" s="1101"/>
      <c r="AI43" s="1101"/>
      <c r="AJ43" s="177"/>
      <c r="AK43" s="178"/>
    </row>
    <row r="44" spans="1:37">
      <c r="A44" s="1159"/>
      <c r="B44" s="1159"/>
      <c r="C44" s="1159"/>
      <c r="D44" s="1159"/>
      <c r="E44" s="1099"/>
      <c r="F44" s="1099"/>
      <c r="G44" s="1099"/>
      <c r="H44" s="1099"/>
      <c r="I44" s="1099"/>
      <c r="J44" s="88"/>
      <c r="K44" s="281"/>
      <c r="L44" s="33"/>
      <c r="M44" s="1101"/>
      <c r="N44" s="1101"/>
      <c r="O44" s="1101"/>
      <c r="P44" s="16"/>
      <c r="Q44" s="1101"/>
      <c r="R44" s="1101"/>
      <c r="S44" s="15"/>
      <c r="T44" s="1255"/>
      <c r="U44" s="1255"/>
      <c r="V44" s="1255"/>
      <c r="W44" s="1255"/>
      <c r="X44" s="1255"/>
      <c r="Y44" s="1255"/>
      <c r="Z44" s="1255"/>
      <c r="AA44" s="1255"/>
      <c r="AB44" s="1255"/>
      <c r="AC44" s="1255"/>
      <c r="AD44" s="1255"/>
      <c r="AE44" s="1255"/>
      <c r="AF44" s="1255"/>
      <c r="AG44" s="1255"/>
      <c r="AH44" s="1101"/>
      <c r="AI44" s="1101"/>
      <c r="AJ44" s="177"/>
      <c r="AK44" s="178"/>
    </row>
    <row r="45" spans="1:37" ht="5.25" customHeight="1">
      <c r="A45" s="1298"/>
      <c r="B45" s="1298"/>
      <c r="C45" s="1298"/>
      <c r="D45" s="1298"/>
      <c r="E45" s="1298"/>
      <c r="F45" s="1298"/>
      <c r="G45" s="1298"/>
      <c r="H45" s="1298"/>
      <c r="I45" s="1298"/>
      <c r="J45" s="88"/>
      <c r="K45" s="281"/>
      <c r="L45" s="38"/>
      <c r="M45" s="1101"/>
      <c r="N45" s="1101"/>
      <c r="O45" s="1101"/>
      <c r="P45" s="1101"/>
      <c r="Q45" s="1101"/>
      <c r="R45" s="1101"/>
      <c r="S45" s="15"/>
      <c r="T45" s="1101"/>
      <c r="U45" s="1101"/>
      <c r="V45" s="1101"/>
      <c r="W45" s="1101"/>
      <c r="X45" s="1101"/>
      <c r="Y45" s="1101"/>
      <c r="Z45" s="1101"/>
      <c r="AA45" s="1101"/>
      <c r="AB45" s="1101"/>
      <c r="AC45" s="1101"/>
      <c r="AD45" s="1101"/>
      <c r="AE45" s="1101"/>
      <c r="AF45" s="1101"/>
      <c r="AG45" s="1101"/>
      <c r="AH45" s="1101"/>
      <c r="AI45" s="1101"/>
      <c r="AJ45" s="177"/>
      <c r="AK45" s="178"/>
    </row>
    <row r="46" spans="1:37">
      <c r="A46" s="1257"/>
      <c r="B46" s="1257"/>
      <c r="C46" s="1257"/>
      <c r="D46" s="1257"/>
      <c r="E46" s="1257"/>
      <c r="F46" s="1257"/>
      <c r="G46" s="1257"/>
      <c r="H46" s="1101"/>
      <c r="I46" s="1101"/>
      <c r="J46" s="89"/>
      <c r="K46" s="35"/>
      <c r="M46" s="1101"/>
      <c r="N46" s="1101"/>
      <c r="O46" s="1101"/>
      <c r="P46" s="1101"/>
      <c r="Q46" s="1101"/>
      <c r="R46" s="1101"/>
      <c r="S46" s="1101"/>
      <c r="T46" s="1101"/>
      <c r="U46" s="1101"/>
      <c r="V46" s="1101"/>
      <c r="W46" s="1101"/>
      <c r="X46" s="1101"/>
      <c r="Y46" s="1101"/>
      <c r="Z46" s="1101"/>
      <c r="AA46" s="1101"/>
      <c r="AB46" s="1101"/>
      <c r="AC46" s="1101"/>
      <c r="AD46" s="1101"/>
      <c r="AE46" s="1101"/>
      <c r="AF46" s="1101"/>
      <c r="AG46" s="1101"/>
      <c r="AH46" s="1101"/>
      <c r="AI46" s="1101"/>
      <c r="AJ46" s="177"/>
      <c r="AK46" s="178"/>
    </row>
    <row r="47" spans="1:37" ht="15.6">
      <c r="A47" s="1263" t="s">
        <v>275</v>
      </c>
      <c r="B47" s="1263"/>
      <c r="C47" s="1263"/>
      <c r="D47" s="1263"/>
      <c r="E47" s="1263"/>
      <c r="F47" s="1121"/>
      <c r="G47" s="1121"/>
      <c r="H47" s="1099"/>
      <c r="I47" s="1099"/>
      <c r="J47" s="87"/>
      <c r="K47" s="38"/>
      <c r="M47" s="1101"/>
      <c r="N47" s="1101"/>
      <c r="O47" s="1101"/>
      <c r="P47" s="1101"/>
      <c r="Q47" s="1101"/>
      <c r="R47" s="1101"/>
      <c r="S47" s="1101"/>
      <c r="T47" s="1101"/>
      <c r="U47" s="1101"/>
      <c r="V47" s="1101"/>
      <c r="W47" s="1101"/>
      <c r="X47" s="1101"/>
      <c r="Y47" s="1101"/>
      <c r="Z47" s="1101"/>
      <c r="AA47" s="1101"/>
      <c r="AB47" s="1101"/>
      <c r="AC47" s="1101"/>
      <c r="AD47" s="1101"/>
      <c r="AE47" s="1101"/>
      <c r="AF47" s="1101"/>
      <c r="AG47" s="1101"/>
      <c r="AH47" s="1101"/>
      <c r="AI47" s="1101"/>
      <c r="AJ47" s="177"/>
      <c r="AK47" s="178"/>
    </row>
    <row r="48" spans="1:37" ht="12.75" customHeight="1">
      <c r="A48" s="1366"/>
      <c r="B48" s="1366"/>
      <c r="C48" s="1366"/>
      <c r="D48" s="1366"/>
      <c r="E48" s="1366"/>
      <c r="F48" s="1366"/>
      <c r="G48" s="1366"/>
      <c r="H48" s="42"/>
      <c r="I48" s="42"/>
      <c r="L48" s="1101"/>
      <c r="M48" s="1101"/>
      <c r="N48" s="1101"/>
      <c r="O48" s="1101"/>
      <c r="P48" s="1101"/>
      <c r="Q48" s="1101"/>
      <c r="R48" s="1101"/>
      <c r="S48" s="1101"/>
      <c r="T48" s="1101"/>
      <c r="U48" s="1101"/>
      <c r="V48" s="1101"/>
      <c r="W48" s="1101"/>
      <c r="X48" s="1101"/>
      <c r="Y48" s="1101"/>
      <c r="Z48" s="1101"/>
      <c r="AA48" s="1101"/>
      <c r="AB48" s="1101"/>
      <c r="AC48" s="1101"/>
      <c r="AD48" s="1101"/>
      <c r="AE48" s="1101"/>
      <c r="AF48" s="1101"/>
      <c r="AG48" s="1101"/>
      <c r="AH48" s="1101"/>
      <c r="AI48" s="1101"/>
      <c r="AJ48" s="177"/>
      <c r="AK48" s="178"/>
    </row>
    <row r="49" spans="1:37">
      <c r="A49" s="1255" t="s">
        <v>483</v>
      </c>
      <c r="B49" s="1255"/>
      <c r="C49" s="1255"/>
      <c r="D49" s="1255"/>
      <c r="E49" s="1255"/>
      <c r="F49" s="1255"/>
      <c r="G49" s="1255"/>
      <c r="H49" s="1099"/>
      <c r="I49" s="1099"/>
      <c r="L49" s="1101"/>
      <c r="M49" s="1101"/>
      <c r="N49" s="1101"/>
      <c r="O49" s="1101"/>
      <c r="P49" s="1101"/>
      <c r="Q49" s="1101"/>
      <c r="R49" s="1101"/>
      <c r="S49" s="1101"/>
      <c r="T49" s="1101"/>
      <c r="U49" s="1101"/>
      <c r="V49" s="1101"/>
      <c r="W49" s="1101"/>
      <c r="X49" s="1101"/>
      <c r="Y49" s="1101"/>
      <c r="Z49" s="1101"/>
      <c r="AA49" s="1101"/>
      <c r="AB49" s="1101"/>
      <c r="AC49" s="1101"/>
      <c r="AD49" s="1101"/>
      <c r="AE49" s="1101"/>
      <c r="AF49" s="1101"/>
      <c r="AG49" s="1101"/>
      <c r="AH49" s="1101"/>
      <c r="AI49" s="1101"/>
      <c r="AJ49" s="177"/>
      <c r="AK49" s="178"/>
    </row>
    <row r="50" spans="1:37" ht="25.5" customHeight="1">
      <c r="A50" s="164" t="s">
        <v>562</v>
      </c>
      <c r="B50" s="164" t="s">
        <v>563</v>
      </c>
      <c r="C50" s="164" t="s">
        <v>379</v>
      </c>
      <c r="D50" s="164" t="s">
        <v>564</v>
      </c>
      <c r="E50" s="164" t="s">
        <v>565</v>
      </c>
      <c r="F50" s="164" t="s">
        <v>382</v>
      </c>
      <c r="G50" s="164" t="s">
        <v>566</v>
      </c>
      <c r="H50" s="164" t="s">
        <v>410</v>
      </c>
      <c r="I50" s="1101"/>
      <c r="M50" s="1101"/>
      <c r="N50" s="1101"/>
      <c r="O50" s="1101"/>
      <c r="P50" s="1101"/>
      <c r="Q50" s="1101"/>
      <c r="R50" s="1101"/>
      <c r="S50" s="1101"/>
      <c r="T50" s="1101"/>
      <c r="U50" s="1101"/>
      <c r="V50" s="1101"/>
      <c r="W50" s="1101"/>
      <c r="X50" s="1101"/>
      <c r="Y50" s="1101"/>
      <c r="Z50" s="1101"/>
      <c r="AA50" s="1101"/>
      <c r="AB50" s="1101"/>
      <c r="AC50" s="1101"/>
      <c r="AD50" s="1101"/>
      <c r="AE50" s="1101"/>
      <c r="AF50" s="1101"/>
      <c r="AG50" s="1101"/>
      <c r="AH50" s="1101"/>
      <c r="AI50" s="1101"/>
      <c r="AJ50" s="177"/>
      <c r="AK50" s="178"/>
    </row>
    <row r="51" spans="1:37" ht="14.4">
      <c r="A51" s="27" t="s">
        <v>567</v>
      </c>
      <c r="B51" s="912">
        <v>237099.44</v>
      </c>
      <c r="C51" s="748">
        <v>340185.55</v>
      </c>
      <c r="D51" s="749">
        <f>IFERROR(C51/B51, "NA")</f>
        <v>1.4347800652755653</v>
      </c>
      <c r="E51" s="750">
        <v>22.79</v>
      </c>
      <c r="F51" s="751">
        <v>41.14</v>
      </c>
      <c r="G51" s="752">
        <f t="shared" ref="G51:G61" si="1">IFERROR(F51/E51, "NA")</f>
        <v>1.8051777095217201</v>
      </c>
      <c r="H51" s="1149" t="s">
        <v>568</v>
      </c>
      <c r="I51" s="71"/>
      <c r="M51" s="1101"/>
      <c r="N51" s="1101"/>
      <c r="O51" s="1101"/>
      <c r="P51" s="1101"/>
      <c r="Q51" s="1101"/>
      <c r="R51" s="1101"/>
      <c r="S51" s="1101"/>
      <c r="T51" s="1101"/>
      <c r="U51" s="1101"/>
      <c r="V51" s="1101"/>
      <c r="W51" s="1101"/>
      <c r="X51" s="1101"/>
      <c r="Y51" s="1101"/>
      <c r="Z51" s="1101"/>
      <c r="AA51" s="1101"/>
      <c r="AB51" s="1101"/>
      <c r="AC51" s="1101"/>
      <c r="AD51" s="1101"/>
      <c r="AE51" s="1101"/>
      <c r="AF51" s="1101"/>
      <c r="AG51" s="1101"/>
      <c r="AH51" s="1101"/>
      <c r="AI51" s="1101"/>
      <c r="AJ51" s="177"/>
      <c r="AK51" s="178"/>
    </row>
    <row r="52" spans="1:37" ht="14.4">
      <c r="A52" s="27" t="s">
        <v>569</v>
      </c>
      <c r="B52" s="913">
        <v>2928.38</v>
      </c>
      <c r="C52" s="754">
        <v>3973.05</v>
      </c>
      <c r="D52" s="749">
        <f t="shared" ref="D52:D61" si="2">IFERROR(C52/B52, "NA")</f>
        <v>1.356739903974211</v>
      </c>
      <c r="E52" s="755">
        <v>0.3</v>
      </c>
      <c r="F52" s="751">
        <v>0.48</v>
      </c>
      <c r="G52" s="752">
        <f t="shared" si="1"/>
        <v>1.6</v>
      </c>
      <c r="H52" s="1149" t="s">
        <v>568</v>
      </c>
      <c r="I52" s="71"/>
      <c r="M52" s="1101"/>
      <c r="N52" s="1101"/>
      <c r="O52" s="1101"/>
      <c r="P52" s="1101"/>
      <c r="Q52" s="1101"/>
      <c r="R52" s="1101"/>
      <c r="S52" s="1101"/>
      <c r="T52" s="1101"/>
      <c r="U52" s="1101"/>
      <c r="V52" s="1101"/>
      <c r="W52" s="1101"/>
      <c r="X52" s="1101"/>
      <c r="Y52" s="1101"/>
      <c r="Z52" s="1101"/>
      <c r="AA52" s="1101"/>
      <c r="AB52" s="1101"/>
      <c r="AC52" s="1101"/>
      <c r="AD52" s="1101"/>
      <c r="AE52" s="1101"/>
      <c r="AF52" s="1101"/>
      <c r="AG52" s="1101"/>
      <c r="AH52" s="1101"/>
      <c r="AI52" s="1101"/>
      <c r="AJ52" s="177"/>
      <c r="AK52" s="178"/>
    </row>
    <row r="53" spans="1:37" ht="14.4">
      <c r="A53" s="27" t="s">
        <v>570</v>
      </c>
      <c r="B53" s="913">
        <v>9908.4</v>
      </c>
      <c r="C53" s="754">
        <v>16112.74</v>
      </c>
      <c r="D53" s="749">
        <f>IFERROR(C53/B53, "NA")</f>
        <v>1.6261697145856042</v>
      </c>
      <c r="E53" s="756">
        <v>0.95</v>
      </c>
      <c r="F53" s="756">
        <v>2.37</v>
      </c>
      <c r="G53" s="752">
        <f>IFERROR(F53/E53, "NA")</f>
        <v>2.4947368421052634</v>
      </c>
      <c r="H53" s="1149" t="s">
        <v>568</v>
      </c>
      <c r="I53" s="71"/>
      <c r="M53" s="1101"/>
      <c r="N53" s="1101"/>
      <c r="O53" s="1101"/>
      <c r="P53" s="1101"/>
      <c r="Q53" s="1101"/>
      <c r="R53" s="1101"/>
      <c r="S53" s="1101"/>
      <c r="T53" s="1101"/>
      <c r="U53" s="1101"/>
      <c r="V53" s="1101"/>
      <c r="W53" s="1101"/>
      <c r="X53" s="1101"/>
      <c r="Y53" s="1101"/>
      <c r="Z53" s="1101"/>
      <c r="AA53" s="1101"/>
      <c r="AB53" s="1101"/>
      <c r="AC53" s="1101"/>
      <c r="AD53" s="1101"/>
      <c r="AE53" s="1101"/>
      <c r="AF53" s="1101"/>
      <c r="AG53" s="1101"/>
      <c r="AH53" s="1101"/>
      <c r="AI53" s="1101"/>
      <c r="AJ53" s="177"/>
      <c r="AK53" s="178"/>
    </row>
    <row r="54" spans="1:37" ht="14.4">
      <c r="A54" s="27" t="s">
        <v>571</v>
      </c>
      <c r="B54" s="914">
        <v>57525.94</v>
      </c>
      <c r="C54" s="754">
        <v>57829</v>
      </c>
      <c r="D54" s="749">
        <f t="shared" si="2"/>
        <v>1.0052682320358433</v>
      </c>
      <c r="E54" s="756">
        <v>5.53</v>
      </c>
      <c r="F54" s="756">
        <v>8.5</v>
      </c>
      <c r="G54" s="752">
        <f t="shared" si="1"/>
        <v>1.5370705244122964</v>
      </c>
      <c r="H54" s="1149" t="s">
        <v>568</v>
      </c>
      <c r="I54" s="72"/>
      <c r="L54" s="1104"/>
      <c r="M54" s="1101"/>
      <c r="N54" s="1101"/>
      <c r="O54" s="1101"/>
      <c r="P54" s="1101"/>
      <c r="Q54" s="1101"/>
      <c r="R54" s="1101"/>
      <c r="S54" s="1101"/>
      <c r="T54" s="1101"/>
      <c r="U54" s="1101"/>
      <c r="V54" s="1101"/>
      <c r="W54" s="1101"/>
      <c r="X54" s="1101"/>
      <c r="Y54" s="1101"/>
      <c r="Z54" s="1101"/>
      <c r="AA54" s="1101"/>
      <c r="AB54" s="1101"/>
      <c r="AC54" s="1101"/>
      <c r="AD54" s="1101"/>
      <c r="AE54" s="1101"/>
      <c r="AF54" s="1101"/>
      <c r="AG54" s="1101"/>
      <c r="AH54" s="1101"/>
      <c r="AI54" s="1101"/>
      <c r="AJ54" s="177"/>
      <c r="AK54" s="178"/>
    </row>
    <row r="55" spans="1:37" ht="14.4">
      <c r="A55" s="27" t="s">
        <v>572</v>
      </c>
      <c r="B55" s="913">
        <v>19764.79</v>
      </c>
      <c r="C55" s="757">
        <v>24543.95</v>
      </c>
      <c r="D55" s="749">
        <f t="shared" si="2"/>
        <v>1.241801708998679</v>
      </c>
      <c r="E55" s="753">
        <v>1.9</v>
      </c>
      <c r="F55" s="756">
        <v>3.61</v>
      </c>
      <c r="G55" s="752">
        <f t="shared" si="1"/>
        <v>1.9000000000000001</v>
      </c>
      <c r="H55" s="1149" t="s">
        <v>568</v>
      </c>
      <c r="I55" s="72"/>
      <c r="M55" s="1101"/>
      <c r="N55" s="1101"/>
      <c r="O55" s="1101"/>
      <c r="P55" s="1101"/>
      <c r="Q55" s="1101"/>
      <c r="R55" s="1101"/>
      <c r="S55" s="1101"/>
      <c r="T55" s="1101"/>
      <c r="U55" s="1101"/>
      <c r="V55" s="1101"/>
      <c r="W55" s="1101"/>
      <c r="X55" s="1101"/>
      <c r="Y55" s="1101"/>
      <c r="Z55" s="1101"/>
      <c r="AA55" s="1101"/>
      <c r="AB55" s="1101"/>
      <c r="AC55" s="1101"/>
      <c r="AD55" s="1101"/>
      <c r="AE55" s="1101"/>
      <c r="AF55" s="1101"/>
      <c r="AG55" s="1101"/>
      <c r="AH55" s="1101"/>
      <c r="AI55" s="1101"/>
      <c r="AJ55" s="1101"/>
      <c r="AK55" s="1101"/>
    </row>
    <row r="56" spans="1:37" ht="14.4">
      <c r="A56" s="27" t="s">
        <v>573</v>
      </c>
      <c r="B56" s="913">
        <v>140764.57</v>
      </c>
      <c r="C56" s="758">
        <v>89030.59</v>
      </c>
      <c r="D56" s="749">
        <f t="shared" si="2"/>
        <v>0.63247868408932728</v>
      </c>
      <c r="E56" s="759">
        <v>15.8</v>
      </c>
      <c r="F56" s="759">
        <v>11.9</v>
      </c>
      <c r="G56" s="752">
        <f t="shared" si="1"/>
        <v>0.75316455696202533</v>
      </c>
      <c r="H56" s="1149" t="s">
        <v>574</v>
      </c>
      <c r="I56" s="73"/>
      <c r="L56" s="1219"/>
      <c r="M56" s="1219"/>
      <c r="N56" s="1219"/>
      <c r="O56" s="1219"/>
      <c r="P56" s="1219"/>
      <c r="Q56" s="1219"/>
      <c r="R56" s="1219"/>
      <c r="S56" s="1101"/>
      <c r="T56" s="1101"/>
      <c r="U56" s="1101"/>
      <c r="V56" s="1101"/>
      <c r="W56" s="1101"/>
      <c r="X56" s="1101"/>
      <c r="Y56" s="1101"/>
      <c r="Z56" s="1101"/>
      <c r="AA56" s="1101"/>
      <c r="AB56" s="1101"/>
      <c r="AC56" s="1101"/>
      <c r="AD56" s="1101"/>
      <c r="AE56" s="1101"/>
      <c r="AF56" s="1101"/>
      <c r="AG56" s="1101"/>
      <c r="AH56" s="1101"/>
      <c r="AI56" s="1101"/>
      <c r="AJ56" s="1101"/>
      <c r="AK56" s="1101"/>
    </row>
    <row r="57" spans="1:37" ht="14.4">
      <c r="A57" s="27" t="s">
        <v>575</v>
      </c>
      <c r="B57" s="913">
        <v>21904.69</v>
      </c>
      <c r="C57" s="754">
        <v>13854.25</v>
      </c>
      <c r="D57" s="749">
        <f t="shared" si="2"/>
        <v>0.63247870661488481</v>
      </c>
      <c r="E57" s="755">
        <v>2.46</v>
      </c>
      <c r="F57" s="751">
        <v>1.85</v>
      </c>
      <c r="G57" s="752">
        <f t="shared" si="1"/>
        <v>0.75203252032520329</v>
      </c>
      <c r="H57" s="1149" t="s">
        <v>574</v>
      </c>
      <c r="I57" s="71"/>
      <c r="M57" s="1101"/>
      <c r="N57" s="1101"/>
      <c r="O57" s="1101"/>
      <c r="P57" s="1101"/>
      <c r="Q57" s="1101"/>
      <c r="R57" s="1101"/>
      <c r="S57" s="1101"/>
      <c r="T57" s="1101"/>
      <c r="U57" s="1101"/>
      <c r="V57" s="1101"/>
      <c r="W57" s="1101"/>
      <c r="X57" s="1101"/>
      <c r="Y57" s="1101"/>
      <c r="Z57" s="1101"/>
      <c r="AA57" s="1101"/>
      <c r="AB57" s="1101"/>
      <c r="AC57" s="1101"/>
      <c r="AD57" s="1101"/>
      <c r="AE57" s="1101"/>
      <c r="AF57" s="1101"/>
      <c r="AG57" s="1101"/>
      <c r="AH57" s="1101"/>
      <c r="AI57" s="1101"/>
      <c r="AJ57" s="1101"/>
      <c r="AK57" s="1101"/>
    </row>
    <row r="58" spans="1:37" ht="14.4">
      <c r="A58" s="466" t="s">
        <v>576</v>
      </c>
      <c r="B58" s="913">
        <v>57204.42</v>
      </c>
      <c r="C58" s="754">
        <v>10623.68</v>
      </c>
      <c r="D58" s="749">
        <f t="shared" si="2"/>
        <v>0.18571432067661905</v>
      </c>
      <c r="E58" s="755">
        <v>16.36</v>
      </c>
      <c r="F58" s="751">
        <v>2.78</v>
      </c>
      <c r="G58" s="752">
        <f t="shared" si="1"/>
        <v>0.16992665036674817</v>
      </c>
      <c r="H58" s="1149" t="s">
        <v>577</v>
      </c>
      <c r="I58" s="71"/>
      <c r="M58" s="1101"/>
      <c r="N58" s="1101"/>
      <c r="O58" s="1101"/>
      <c r="P58" s="1101"/>
      <c r="Q58" s="1101"/>
      <c r="R58" s="1101"/>
      <c r="S58" s="1101"/>
      <c r="T58" s="1101"/>
      <c r="U58" s="1101"/>
      <c r="V58" s="1101"/>
      <c r="W58" s="1101"/>
      <c r="X58" s="1101"/>
      <c r="Y58" s="1101"/>
      <c r="Z58" s="1101"/>
      <c r="AA58" s="1101"/>
      <c r="AB58" s="1101"/>
      <c r="AC58" s="1101"/>
      <c r="AD58" s="1101"/>
      <c r="AE58" s="1101"/>
      <c r="AF58" s="1101"/>
      <c r="AG58" s="1101"/>
      <c r="AH58" s="1101"/>
      <c r="AI58" s="1101"/>
      <c r="AJ58" s="1101"/>
      <c r="AK58" s="1101"/>
    </row>
    <row r="59" spans="1:37" ht="14.4">
      <c r="A59" s="27" t="s">
        <v>578</v>
      </c>
      <c r="B59" s="913">
        <v>30564.58</v>
      </c>
      <c r="C59" s="760">
        <v>13499.35</v>
      </c>
      <c r="D59" s="749">
        <f t="shared" si="2"/>
        <v>0.44166646490807332</v>
      </c>
      <c r="E59" s="755">
        <v>30.55</v>
      </c>
      <c r="F59" s="755">
        <v>13.5</v>
      </c>
      <c r="G59" s="752">
        <f t="shared" si="1"/>
        <v>0.44189852700490995</v>
      </c>
      <c r="H59" s="1149" t="s">
        <v>577</v>
      </c>
      <c r="I59" s="71"/>
      <c r="M59" s="1101"/>
      <c r="N59" s="1101"/>
      <c r="O59" s="1101"/>
      <c r="P59" s="1101"/>
      <c r="Q59" s="1101"/>
      <c r="R59" s="1101"/>
      <c r="S59" s="1101"/>
      <c r="T59" s="1101"/>
      <c r="U59" s="1101"/>
      <c r="V59" s="1101"/>
      <c r="W59" s="1101"/>
      <c r="X59" s="1101"/>
      <c r="Y59" s="1101"/>
      <c r="Z59" s="1101"/>
      <c r="AA59" s="1101"/>
      <c r="AB59" s="1101"/>
      <c r="AC59" s="1101"/>
      <c r="AD59" s="1101"/>
      <c r="AE59" s="1101"/>
      <c r="AF59" s="1101"/>
      <c r="AG59" s="1101"/>
      <c r="AH59" s="1101"/>
      <c r="AI59" s="1101"/>
      <c r="AJ59" s="1101"/>
      <c r="AK59" s="1101"/>
    </row>
    <row r="60" spans="1:37" ht="14.4">
      <c r="A60" s="27" t="s">
        <v>560</v>
      </c>
      <c r="B60" s="914">
        <v>60726.86</v>
      </c>
      <c r="C60" s="754">
        <v>60727.01</v>
      </c>
      <c r="D60" s="749">
        <f t="shared" si="2"/>
        <v>1.0000024700766679</v>
      </c>
      <c r="E60" s="757">
        <v>26.11</v>
      </c>
      <c r="F60" s="757">
        <v>24.87</v>
      </c>
      <c r="G60" s="752">
        <f t="shared" si="1"/>
        <v>0.95250861738797399</v>
      </c>
      <c r="H60" s="1149"/>
      <c r="I60" s="71"/>
      <c r="M60" s="1101"/>
      <c r="N60" s="1101"/>
      <c r="O60" s="1101"/>
      <c r="P60" s="1101"/>
      <c r="Q60" s="1101"/>
      <c r="R60" s="1101"/>
      <c r="S60" s="1101"/>
      <c r="T60" s="1101"/>
      <c r="U60" s="1101"/>
      <c r="V60" s="1101"/>
      <c r="W60" s="1101"/>
      <c r="X60" s="1101"/>
      <c r="Y60" s="1101"/>
      <c r="Z60" s="1101"/>
      <c r="AA60" s="1101"/>
      <c r="AB60" s="1101"/>
      <c r="AC60" s="1101"/>
      <c r="AD60" s="1101"/>
      <c r="AE60" s="1101"/>
      <c r="AF60" s="1101"/>
      <c r="AG60" s="1101"/>
      <c r="AH60" s="1101"/>
      <c r="AI60" s="1101"/>
      <c r="AJ60" s="1101"/>
      <c r="AK60" s="1101"/>
    </row>
    <row r="61" spans="1:37" ht="14.4">
      <c r="A61" s="145" t="s">
        <v>579</v>
      </c>
      <c r="B61" s="915">
        <v>1310702.8</v>
      </c>
      <c r="C61" s="761">
        <v>1272088.78</v>
      </c>
      <c r="D61" s="762">
        <f t="shared" si="2"/>
        <v>0.97053945410050235</v>
      </c>
      <c r="E61" s="763">
        <v>117.39</v>
      </c>
      <c r="F61" s="764">
        <v>119.51</v>
      </c>
      <c r="G61" s="752">
        <f t="shared" si="1"/>
        <v>1.0180594599199251</v>
      </c>
      <c r="H61" s="911" t="s">
        <v>580</v>
      </c>
      <c r="I61" s="44"/>
      <c r="M61" s="1101"/>
      <c r="N61" s="1101"/>
      <c r="O61" s="1101"/>
      <c r="P61" s="1101"/>
      <c r="Q61" s="1101"/>
      <c r="R61" s="1101"/>
      <c r="S61" s="1101"/>
      <c r="T61" s="1101"/>
      <c r="U61" s="1101"/>
      <c r="V61" s="1101"/>
      <c r="W61" s="1101"/>
      <c r="X61" s="1101"/>
      <c r="Y61" s="1101"/>
      <c r="Z61" s="1101"/>
      <c r="AA61" s="1101"/>
      <c r="AB61" s="1101"/>
      <c r="AC61" s="1101"/>
      <c r="AD61" s="1101"/>
      <c r="AE61" s="1101"/>
      <c r="AF61" s="1101"/>
      <c r="AG61" s="1101"/>
      <c r="AH61" s="1101"/>
      <c r="AI61" s="1101"/>
      <c r="AJ61" s="1101"/>
      <c r="AK61" s="1101"/>
    </row>
    <row r="62" spans="1:37">
      <c r="A62" s="290"/>
      <c r="B62" s="44"/>
      <c r="C62" s="44"/>
      <c r="D62" s="44"/>
      <c r="E62" s="44"/>
      <c r="F62" s="44"/>
      <c r="G62" s="44"/>
      <c r="H62" s="44"/>
      <c r="I62" s="44"/>
      <c r="M62" s="1101"/>
      <c r="N62" s="1101"/>
      <c r="O62" s="1101"/>
      <c r="P62" s="1101"/>
      <c r="Q62" s="1101"/>
      <c r="R62" s="1101"/>
      <c r="S62" s="1101"/>
      <c r="T62" s="1101"/>
      <c r="U62" s="1101"/>
      <c r="V62" s="1101"/>
      <c r="W62" s="1101"/>
      <c r="X62" s="1101"/>
      <c r="Y62" s="1101"/>
      <c r="Z62" s="1101"/>
      <c r="AA62" s="1101"/>
      <c r="AB62" s="1101"/>
      <c r="AC62" s="1101"/>
      <c r="AD62" s="1101"/>
      <c r="AE62" s="1101"/>
      <c r="AF62" s="1101"/>
      <c r="AG62" s="1101"/>
      <c r="AH62" s="1101"/>
      <c r="AI62" s="1101"/>
      <c r="AJ62" s="1101"/>
      <c r="AK62" s="1101"/>
    </row>
    <row r="63" spans="1:37">
      <c r="A63" s="1101"/>
      <c r="M63" s="1101"/>
      <c r="N63" s="1101"/>
      <c r="O63" s="1101"/>
      <c r="P63" s="1101"/>
      <c r="Q63" s="1101"/>
      <c r="R63" s="1101"/>
      <c r="S63" s="1101"/>
      <c r="T63" s="1101"/>
      <c r="U63" s="1101"/>
      <c r="V63" s="1101"/>
      <c r="W63" s="1101"/>
      <c r="X63" s="1101"/>
      <c r="Y63" s="1101"/>
      <c r="Z63" s="1101"/>
      <c r="AA63" s="1101"/>
      <c r="AB63" s="1101"/>
      <c r="AC63" s="1101"/>
      <c r="AD63" s="1101"/>
      <c r="AE63" s="1101"/>
      <c r="AF63" s="1101"/>
      <c r="AG63" s="1101"/>
      <c r="AH63" s="1101"/>
      <c r="AI63" s="1101"/>
      <c r="AJ63" s="1101"/>
      <c r="AK63" s="1101"/>
    </row>
    <row r="64" spans="1:37">
      <c r="A64" s="1219" t="s">
        <v>581</v>
      </c>
      <c r="B64" s="1219"/>
      <c r="C64" s="1219"/>
      <c r="M64" s="1101"/>
      <c r="N64" s="1101"/>
      <c r="O64" s="1101"/>
      <c r="P64" s="1101"/>
      <c r="Q64" s="1101"/>
      <c r="R64" s="1101"/>
      <c r="S64" s="1101"/>
      <c r="T64" s="1101"/>
      <c r="U64" s="1101"/>
      <c r="V64" s="1101"/>
      <c r="W64" s="1101"/>
      <c r="X64" s="1101"/>
      <c r="Y64" s="1101"/>
      <c r="Z64" s="1101"/>
      <c r="AA64" s="1101"/>
      <c r="AB64" s="1101"/>
      <c r="AC64" s="1101"/>
      <c r="AD64" s="1101"/>
      <c r="AE64" s="1101"/>
      <c r="AF64" s="1101"/>
      <c r="AG64" s="1101"/>
      <c r="AH64" s="1101"/>
      <c r="AI64" s="1101"/>
      <c r="AJ64" s="1101"/>
      <c r="AK64" s="1101"/>
    </row>
    <row r="65" spans="1:37" ht="27" thickBot="1">
      <c r="A65" s="70" t="s">
        <v>263</v>
      </c>
      <c r="B65" s="1145" t="s">
        <v>582</v>
      </c>
      <c r="M65" s="1101"/>
      <c r="N65" s="1101"/>
      <c r="O65" s="1101"/>
      <c r="P65" s="1101"/>
      <c r="Q65" s="1101"/>
      <c r="R65" s="1101"/>
      <c r="S65" s="1101"/>
      <c r="T65" s="1101"/>
      <c r="U65" s="1101"/>
      <c r="V65" s="1101"/>
      <c r="W65" s="1101"/>
      <c r="X65" s="1101"/>
      <c r="Y65" s="1101"/>
      <c r="Z65" s="1101"/>
      <c r="AA65" s="1101"/>
      <c r="AB65" s="1101"/>
      <c r="AC65" s="1101"/>
      <c r="AD65" s="1101"/>
      <c r="AE65" s="1101"/>
      <c r="AF65" s="1101"/>
      <c r="AG65" s="1101"/>
      <c r="AH65" s="1101"/>
      <c r="AI65" s="1101"/>
      <c r="AJ65" s="1101"/>
      <c r="AK65" s="1101"/>
    </row>
    <row r="66" spans="1:37">
      <c r="A66" s="1148" t="s">
        <v>271</v>
      </c>
      <c r="B66" s="61">
        <v>12569</v>
      </c>
      <c r="M66" s="1101"/>
      <c r="N66" s="1101"/>
      <c r="O66" s="1101"/>
      <c r="P66" s="1101"/>
      <c r="Q66" s="1101"/>
      <c r="R66" s="1101"/>
      <c r="S66" s="1101"/>
      <c r="T66" s="1101"/>
      <c r="U66" s="1101"/>
      <c r="V66" s="1101"/>
      <c r="W66" s="1101"/>
      <c r="X66" s="1101"/>
      <c r="Y66" s="1101"/>
      <c r="Z66" s="1101"/>
      <c r="AA66" s="1101"/>
      <c r="AB66" s="1101"/>
      <c r="AC66" s="1101"/>
      <c r="AD66" s="1101"/>
      <c r="AE66" s="1101"/>
      <c r="AF66" s="1101"/>
      <c r="AG66" s="1101"/>
      <c r="AH66" s="1101"/>
      <c r="AI66" s="1101"/>
      <c r="AJ66" s="1101"/>
      <c r="AK66" s="1101"/>
    </row>
    <row r="67" spans="1:37">
      <c r="A67" s="143" t="s">
        <v>558</v>
      </c>
      <c r="B67" s="61">
        <v>816</v>
      </c>
      <c r="M67" s="1101"/>
      <c r="N67" s="1101"/>
      <c r="O67" s="1101"/>
      <c r="P67" s="1101"/>
      <c r="Q67" s="1101"/>
      <c r="R67" s="1101"/>
      <c r="S67" s="1101"/>
      <c r="T67" s="1101"/>
      <c r="U67" s="1101"/>
      <c r="V67" s="1101"/>
      <c r="W67" s="1101"/>
      <c r="X67" s="1101"/>
      <c r="Y67" s="1101"/>
      <c r="Z67" s="1101"/>
      <c r="AA67" s="1101"/>
      <c r="AB67" s="1101"/>
      <c r="AC67" s="1101"/>
      <c r="AD67" s="1101"/>
      <c r="AE67" s="1101"/>
      <c r="AF67" s="1101"/>
      <c r="AG67" s="1101"/>
      <c r="AH67" s="1101"/>
      <c r="AI67" s="1101"/>
      <c r="AJ67" s="1101"/>
      <c r="AK67" s="1101"/>
    </row>
    <row r="68" spans="1:37">
      <c r="A68" s="143" t="s">
        <v>559</v>
      </c>
      <c r="B68" s="61">
        <v>453</v>
      </c>
      <c r="M68" s="1101"/>
      <c r="N68" s="1101"/>
      <c r="O68" s="1101"/>
      <c r="P68" s="1101"/>
      <c r="Q68" s="1101"/>
      <c r="R68" s="1101"/>
      <c r="S68" s="1101"/>
      <c r="T68" s="1101"/>
      <c r="U68" s="1101"/>
      <c r="V68" s="1101"/>
      <c r="W68" s="1101"/>
      <c r="X68" s="1101"/>
      <c r="Y68" s="1101"/>
      <c r="Z68" s="1101"/>
      <c r="AA68" s="1101"/>
      <c r="AB68" s="1101"/>
      <c r="AC68" s="1101"/>
      <c r="AD68" s="1101"/>
      <c r="AE68" s="1101"/>
      <c r="AF68" s="1101"/>
      <c r="AG68" s="1101"/>
      <c r="AH68" s="1101"/>
      <c r="AI68" s="1101"/>
      <c r="AJ68" s="1101"/>
      <c r="AK68" s="1101"/>
    </row>
    <row r="69" spans="1:37">
      <c r="A69" s="142" t="s">
        <v>560</v>
      </c>
      <c r="B69" s="61">
        <v>480</v>
      </c>
      <c r="M69" s="1101"/>
      <c r="N69" s="1101"/>
      <c r="O69" s="1101"/>
      <c r="P69" s="1101"/>
      <c r="Q69" s="1101"/>
      <c r="R69" s="1101"/>
      <c r="S69" s="1101"/>
      <c r="T69" s="1101"/>
      <c r="U69" s="1101"/>
      <c r="V69" s="1101"/>
      <c r="W69" s="1101"/>
      <c r="X69" s="1101"/>
      <c r="Y69" s="1101"/>
      <c r="Z69" s="1101"/>
      <c r="AA69" s="1101"/>
      <c r="AB69" s="1101"/>
      <c r="AC69" s="1101"/>
      <c r="AD69" s="1101"/>
      <c r="AE69" s="1101"/>
      <c r="AF69" s="1101"/>
      <c r="AG69" s="1101"/>
      <c r="AH69" s="1101"/>
      <c r="AI69" s="1101"/>
      <c r="AJ69" s="1101"/>
      <c r="AK69" s="1101"/>
    </row>
    <row r="70" spans="1:37">
      <c r="A70" s="747" t="s">
        <v>561</v>
      </c>
      <c r="B70" s="205">
        <v>4486</v>
      </c>
      <c r="M70" s="1101"/>
      <c r="N70" s="1101"/>
      <c r="O70" s="1101"/>
      <c r="P70" s="1101"/>
      <c r="Q70" s="1101"/>
      <c r="R70" s="1101"/>
      <c r="S70" s="1101"/>
      <c r="T70" s="1101"/>
      <c r="U70" s="1101"/>
      <c r="V70" s="1101"/>
      <c r="W70" s="1101"/>
      <c r="X70" s="1101"/>
      <c r="Y70" s="1101"/>
      <c r="Z70" s="1101"/>
      <c r="AA70" s="1101"/>
      <c r="AB70" s="1101"/>
      <c r="AC70" s="1101"/>
      <c r="AD70" s="1101"/>
      <c r="AE70" s="1101"/>
      <c r="AF70" s="1101"/>
      <c r="AG70" s="1101"/>
      <c r="AH70" s="1101"/>
      <c r="AI70" s="1101"/>
      <c r="AJ70" s="1101"/>
      <c r="AK70" s="1101"/>
    </row>
    <row r="71" spans="1:37">
      <c r="A71" s="628"/>
      <c r="B71" s="954"/>
      <c r="C71" s="954"/>
      <c r="L71" s="1219"/>
      <c r="M71" s="1219"/>
      <c r="N71" s="1219"/>
      <c r="O71" s="1219"/>
      <c r="P71" s="1219"/>
      <c r="Q71" s="1219"/>
      <c r="R71" s="1219"/>
      <c r="S71" s="1101"/>
      <c r="T71" s="1101"/>
      <c r="U71" s="1101"/>
      <c r="V71" s="1101"/>
      <c r="W71" s="1101"/>
      <c r="X71" s="1101"/>
      <c r="Y71" s="1101"/>
      <c r="Z71" s="1101"/>
      <c r="AA71" s="1101"/>
      <c r="AB71" s="1101"/>
      <c r="AC71" s="1101"/>
      <c r="AD71" s="1101"/>
      <c r="AE71" s="1101"/>
      <c r="AF71" s="1101"/>
      <c r="AG71" s="1101"/>
      <c r="AH71" s="1101"/>
      <c r="AI71" s="1101"/>
      <c r="AJ71" s="1101"/>
      <c r="AK71" s="1101"/>
    </row>
    <row r="72" spans="1:37" ht="13.5" customHeight="1">
      <c r="A72" s="290" t="s">
        <v>256</v>
      </c>
      <c r="B72" s="954"/>
      <c r="C72" s="954"/>
      <c r="M72" s="1101"/>
      <c r="N72" s="1101"/>
      <c r="O72" s="1101"/>
      <c r="P72" s="1101"/>
      <c r="Q72" s="1101"/>
      <c r="R72" s="1101"/>
      <c r="S72" s="1101"/>
      <c r="T72" s="1101"/>
      <c r="U72" s="1101"/>
      <c r="V72" s="1101"/>
      <c r="W72" s="1101"/>
      <c r="X72" s="1101"/>
      <c r="Y72" s="1101"/>
      <c r="Z72" s="1101"/>
      <c r="AA72" s="1101"/>
      <c r="AB72" s="1101"/>
      <c r="AC72" s="1101"/>
      <c r="AD72" s="1101"/>
      <c r="AE72" s="1101"/>
      <c r="AF72" s="1101"/>
      <c r="AG72" s="1101"/>
      <c r="AH72" s="1101"/>
      <c r="AI72" s="1101"/>
      <c r="AJ72" s="1101"/>
      <c r="AK72" s="1101"/>
    </row>
    <row r="73" spans="1:37">
      <c r="A73" s="628"/>
      <c r="B73" s="954"/>
      <c r="C73" s="954"/>
      <c r="M73" s="1101"/>
      <c r="N73" s="1101"/>
      <c r="O73" s="1101"/>
      <c r="P73" s="1101"/>
      <c r="Q73" s="1101"/>
      <c r="R73" s="1101"/>
      <c r="S73" s="1101"/>
      <c r="T73" s="1101"/>
      <c r="U73" s="1101"/>
      <c r="V73" s="1101"/>
      <c r="W73" s="1101"/>
      <c r="X73" s="1101"/>
      <c r="Y73" s="1101"/>
      <c r="Z73" s="1101"/>
      <c r="AA73" s="1101"/>
      <c r="AB73" s="1101"/>
      <c r="AC73" s="1101"/>
      <c r="AD73" s="1101"/>
      <c r="AE73" s="1101"/>
      <c r="AF73" s="1101"/>
      <c r="AG73" s="1101"/>
      <c r="AH73" s="1101"/>
      <c r="AI73" s="1101"/>
      <c r="AJ73" s="1101"/>
      <c r="AK73" s="1101"/>
    </row>
    <row r="74" spans="1:37">
      <c r="A74" s="1255" t="s">
        <v>583</v>
      </c>
      <c r="B74" s="1255"/>
      <c r="C74" s="1255"/>
      <c r="D74" s="1255"/>
      <c r="E74" s="1255"/>
      <c r="F74" s="1255"/>
      <c r="G74" s="1255"/>
      <c r="M74" s="1101"/>
      <c r="N74" s="1101"/>
      <c r="O74" s="1101"/>
      <c r="P74" s="1101"/>
      <c r="Q74" s="1101"/>
      <c r="R74" s="1101"/>
      <c r="S74" s="1101"/>
      <c r="T74" s="1101"/>
      <c r="U74" s="1101"/>
      <c r="V74" s="1101"/>
      <c r="W74" s="1101"/>
      <c r="X74" s="1101"/>
      <c r="Y74" s="1101"/>
      <c r="Z74" s="1101"/>
      <c r="AA74" s="1101"/>
      <c r="AB74" s="1101"/>
      <c r="AC74" s="1101"/>
      <c r="AD74" s="1101"/>
      <c r="AE74" s="1101"/>
      <c r="AF74" s="1101"/>
      <c r="AG74" s="1101"/>
      <c r="AH74" s="1101"/>
      <c r="AI74" s="1101"/>
      <c r="AJ74" s="1101"/>
      <c r="AK74" s="1101"/>
    </row>
    <row r="75" spans="1:37" ht="13.8" thickBot="1">
      <c r="A75" s="144"/>
      <c r="B75" s="1306" t="s">
        <v>61</v>
      </c>
      <c r="C75" s="1306"/>
      <c r="D75" s="1307"/>
      <c r="E75" s="1306" t="s">
        <v>61</v>
      </c>
      <c r="F75" s="1306"/>
      <c r="G75" s="1306"/>
      <c r="M75" s="1101"/>
      <c r="N75" s="1101"/>
      <c r="O75" s="1101"/>
      <c r="P75" s="1101"/>
      <c r="Q75" s="1101"/>
      <c r="R75" s="1101"/>
      <c r="S75" s="1101"/>
      <c r="T75" s="1101"/>
      <c r="U75" s="1101"/>
      <c r="V75" s="1101"/>
      <c r="W75" s="1101"/>
      <c r="X75" s="1101"/>
      <c r="Y75" s="1101"/>
      <c r="Z75" s="1101"/>
      <c r="AA75" s="1101"/>
      <c r="AB75" s="1101"/>
      <c r="AC75" s="1101"/>
      <c r="AD75" s="1101"/>
      <c r="AE75" s="1101"/>
      <c r="AF75" s="1101"/>
      <c r="AG75" s="1101"/>
      <c r="AH75" s="1101"/>
      <c r="AI75" s="1101"/>
      <c r="AJ75" s="1101"/>
      <c r="AK75" s="1101"/>
    </row>
    <row r="76" spans="1:37" ht="13.8" thickBot="1">
      <c r="A76" s="116" t="s">
        <v>584</v>
      </c>
      <c r="B76" s="1145" t="s">
        <v>378</v>
      </c>
      <c r="C76" s="1145" t="s">
        <v>379</v>
      </c>
      <c r="D76" s="134" t="s">
        <v>252</v>
      </c>
      <c r="E76" s="1145" t="s">
        <v>381</v>
      </c>
      <c r="F76" s="1145" t="s">
        <v>382</v>
      </c>
      <c r="G76" s="1145" t="s">
        <v>252</v>
      </c>
      <c r="M76" s="1101"/>
      <c r="N76" s="1101"/>
      <c r="O76" s="1101"/>
      <c r="P76" s="1101"/>
      <c r="Q76" s="1101"/>
      <c r="R76" s="1101"/>
      <c r="S76" s="1101"/>
      <c r="T76" s="1101"/>
      <c r="U76" s="1101"/>
      <c r="V76" s="1101"/>
      <c r="W76" s="1101"/>
      <c r="X76" s="1101"/>
      <c r="Y76" s="1101"/>
      <c r="Z76" s="1101"/>
      <c r="AA76" s="1101"/>
      <c r="AB76" s="1101"/>
      <c r="AC76" s="1101"/>
      <c r="AD76" s="1101"/>
      <c r="AE76" s="1101"/>
      <c r="AF76" s="1101"/>
      <c r="AG76" s="1101"/>
      <c r="AH76" s="1101"/>
      <c r="AI76" s="1101"/>
      <c r="AJ76" s="1101"/>
      <c r="AK76" s="1101"/>
    </row>
    <row r="77" spans="1:37">
      <c r="A77" s="142" t="s">
        <v>271</v>
      </c>
      <c r="B77" s="381">
        <f>SUM(B51:B55)</f>
        <v>327226.95</v>
      </c>
      <c r="C77" s="381">
        <f>SUM(C51:C55)</f>
        <v>442644.29</v>
      </c>
      <c r="D77" s="207">
        <f>C77/B77</f>
        <v>1.3527134302354986</v>
      </c>
      <c r="E77" s="386">
        <f>SUM(E51:E55)</f>
        <v>31.47</v>
      </c>
      <c r="F77" s="386">
        <f>SUM(F51:F55)</f>
        <v>56.099999999999994</v>
      </c>
      <c r="G77" s="207">
        <f>F77/E77</f>
        <v>1.7826501429933268</v>
      </c>
      <c r="M77" s="1101"/>
      <c r="N77" s="1101"/>
      <c r="O77" s="1101"/>
      <c r="P77" s="1101"/>
      <c r="Q77" s="1101"/>
      <c r="R77" s="1101"/>
      <c r="S77" s="1101"/>
      <c r="T77" s="1101"/>
      <c r="U77" s="1101"/>
      <c r="V77" s="1101"/>
      <c r="W77" s="1101"/>
      <c r="X77" s="1101"/>
      <c r="Y77" s="1101"/>
      <c r="Z77" s="1101"/>
      <c r="AA77" s="1101"/>
      <c r="AB77" s="1101"/>
      <c r="AC77" s="1101"/>
      <c r="AD77" s="1101"/>
      <c r="AE77" s="1101"/>
      <c r="AF77" s="1101"/>
      <c r="AG77" s="1101"/>
      <c r="AH77" s="1101"/>
      <c r="AI77" s="1101"/>
      <c r="AJ77" s="1101"/>
      <c r="AK77" s="1101"/>
    </row>
    <row r="78" spans="1:37">
      <c r="A78" s="143" t="s">
        <v>558</v>
      </c>
      <c r="B78" s="381">
        <f>SUM(B58:B59)</f>
        <v>87769</v>
      </c>
      <c r="C78" s="381">
        <f>SUM(C58:C59)</f>
        <v>24123.03</v>
      </c>
      <c r="D78" s="206">
        <f>C78/B78</f>
        <v>0.27484681379530357</v>
      </c>
      <c r="E78" s="386">
        <f>SUM(E58:E59)</f>
        <v>46.91</v>
      </c>
      <c r="F78" s="386">
        <f>SUM(F58:F59)</f>
        <v>16.28</v>
      </c>
      <c r="G78" s="206">
        <f>F78/E78</f>
        <v>0.34704753783841402</v>
      </c>
      <c r="M78" s="1101"/>
      <c r="N78" s="1101"/>
      <c r="O78" s="1101"/>
      <c r="P78" s="1101"/>
      <c r="Q78" s="1101"/>
      <c r="R78" s="1101"/>
      <c r="S78" s="1101"/>
      <c r="T78" s="1101"/>
      <c r="U78" s="1101"/>
      <c r="V78" s="1101"/>
      <c r="W78" s="1101"/>
      <c r="X78" s="1101"/>
      <c r="Y78" s="1101"/>
      <c r="Z78" s="1101"/>
      <c r="AA78" s="1101"/>
      <c r="AB78" s="1101"/>
      <c r="AC78" s="1101"/>
      <c r="AD78" s="1101"/>
      <c r="AE78" s="1101"/>
      <c r="AF78" s="1101"/>
      <c r="AG78" s="1101"/>
      <c r="AH78" s="1101"/>
      <c r="AI78" s="1101"/>
      <c r="AJ78" s="1101"/>
      <c r="AK78" s="1101"/>
    </row>
    <row r="79" spans="1:37">
      <c r="A79" s="143" t="s">
        <v>559</v>
      </c>
      <c r="B79" s="381">
        <f>SUM(B56:B57)</f>
        <v>162669.26</v>
      </c>
      <c r="C79" s="381">
        <f>SUM(C56:C57)</f>
        <v>102884.84</v>
      </c>
      <c r="D79" s="206">
        <f t="shared" ref="D79:D80" si="3">C79/B79</f>
        <v>0.63247868712257005</v>
      </c>
      <c r="E79" s="386">
        <f>SUM(E56:E57)</f>
        <v>18.260000000000002</v>
      </c>
      <c r="F79" s="386">
        <f>SUM(F56:F57)</f>
        <v>13.75</v>
      </c>
      <c r="G79" s="206">
        <f t="shared" ref="G79:G80" si="4">F79/E79</f>
        <v>0.75301204819277101</v>
      </c>
      <c r="M79" s="1101"/>
      <c r="N79" s="1101"/>
      <c r="O79" s="1101"/>
      <c r="P79" s="1101"/>
      <c r="Q79" s="1101"/>
      <c r="R79" s="1101"/>
      <c r="S79" s="1101"/>
      <c r="T79" s="1101"/>
      <c r="U79" s="1101"/>
      <c r="V79" s="1101"/>
      <c r="W79" s="1101"/>
      <c r="X79" s="1101"/>
      <c r="Y79" s="1101"/>
      <c r="Z79" s="1101"/>
      <c r="AA79" s="1101"/>
      <c r="AB79" s="1101"/>
      <c r="AC79" s="1101"/>
      <c r="AD79" s="1101"/>
      <c r="AE79" s="1101"/>
      <c r="AF79" s="1101"/>
      <c r="AG79" s="1101"/>
      <c r="AH79" s="1101"/>
      <c r="AI79" s="1101"/>
      <c r="AJ79" s="1101"/>
      <c r="AK79" s="1101"/>
    </row>
    <row r="80" spans="1:37">
      <c r="A80" s="142" t="s">
        <v>560</v>
      </c>
      <c r="B80" s="381">
        <f>B60</f>
        <v>60726.86</v>
      </c>
      <c r="C80" s="381">
        <f>C60</f>
        <v>60727.01</v>
      </c>
      <c r="D80" s="206">
        <f t="shared" si="3"/>
        <v>1.0000024700766679</v>
      </c>
      <c r="E80" s="386">
        <f>E60</f>
        <v>26.11</v>
      </c>
      <c r="F80" s="386">
        <f>F60</f>
        <v>24.87</v>
      </c>
      <c r="G80" s="206">
        <f t="shared" si="4"/>
        <v>0.95250861738797399</v>
      </c>
      <c r="M80" s="1101"/>
      <c r="N80" s="1101"/>
      <c r="O80" s="1101"/>
      <c r="P80" s="1101"/>
      <c r="Q80" s="1101"/>
      <c r="R80" s="1101"/>
      <c r="S80" s="1101"/>
      <c r="T80" s="1101"/>
      <c r="U80" s="1101"/>
      <c r="V80" s="1101"/>
      <c r="W80" s="1101"/>
      <c r="X80" s="1101"/>
      <c r="Y80" s="1101"/>
      <c r="Z80" s="1101"/>
      <c r="AA80" s="1101"/>
      <c r="AB80" s="1101"/>
      <c r="AC80" s="1101"/>
      <c r="AD80" s="1101"/>
      <c r="AE80" s="1101"/>
      <c r="AF80" s="1101"/>
      <c r="AG80" s="1101"/>
      <c r="AH80" s="1101"/>
      <c r="AI80" s="1101"/>
      <c r="AJ80" s="1101"/>
      <c r="AK80" s="1101"/>
    </row>
    <row r="81" spans="1:37">
      <c r="A81" s="747" t="s">
        <v>561</v>
      </c>
      <c r="B81" s="382">
        <f>B61</f>
        <v>1310702.8</v>
      </c>
      <c r="C81" s="382">
        <f>C61</f>
        <v>1272088.78</v>
      </c>
      <c r="D81" s="208">
        <f>C81/B81</f>
        <v>0.97053945410050235</v>
      </c>
      <c r="E81" s="563">
        <f>E61</f>
        <v>117.39</v>
      </c>
      <c r="F81" s="563">
        <f>F61</f>
        <v>119.51</v>
      </c>
      <c r="G81" s="208">
        <f>F81/E81</f>
        <v>1.0180594599199251</v>
      </c>
      <c r="M81" s="1101"/>
      <c r="N81" s="1101"/>
      <c r="O81" s="1101"/>
      <c r="P81" s="1101"/>
      <c r="Q81" s="1101"/>
      <c r="R81" s="1101"/>
      <c r="S81" s="1101"/>
      <c r="T81" s="1101"/>
      <c r="U81" s="1101"/>
      <c r="V81" s="1101"/>
      <c r="W81" s="1101"/>
      <c r="X81" s="1101"/>
      <c r="Y81" s="1101"/>
      <c r="Z81" s="1101"/>
      <c r="AA81" s="1101"/>
      <c r="AB81" s="1101"/>
      <c r="AC81" s="1101"/>
      <c r="AD81" s="1101"/>
      <c r="AE81" s="1101"/>
      <c r="AF81" s="1101"/>
      <c r="AG81" s="1101"/>
      <c r="AH81" s="1101"/>
      <c r="AI81" s="1101"/>
      <c r="AJ81" s="1101"/>
      <c r="AK81" s="1101"/>
    </row>
    <row r="82" spans="1:37">
      <c r="A82" s="383" t="s">
        <v>27</v>
      </c>
      <c r="B82" s="384">
        <f>SUM(B77:B81)</f>
        <v>1949094.87</v>
      </c>
      <c r="C82" s="384">
        <f>SUM(C77:C81)</f>
        <v>1902467.95</v>
      </c>
      <c r="D82" s="385">
        <f>C82/B82</f>
        <v>0.97607765495786247</v>
      </c>
      <c r="E82" s="384">
        <f>SUM(E77:E81)</f>
        <v>240.14</v>
      </c>
      <c r="F82" s="384">
        <f>SUM(F77:F81)</f>
        <v>230.51</v>
      </c>
      <c r="G82" s="385">
        <f>F82/E82</f>
        <v>0.9598983926043142</v>
      </c>
      <c r="M82" s="1101"/>
      <c r="N82" s="1101"/>
      <c r="O82" s="1101"/>
      <c r="P82" s="1101"/>
      <c r="Q82" s="1101"/>
      <c r="R82" s="1101"/>
      <c r="S82" s="1101"/>
      <c r="T82" s="1101"/>
      <c r="U82" s="1101"/>
      <c r="V82" s="1101"/>
      <c r="W82" s="1101"/>
      <c r="X82" s="1101"/>
      <c r="Y82" s="1101"/>
      <c r="Z82" s="1101"/>
      <c r="AA82" s="1101"/>
      <c r="AB82" s="1101"/>
      <c r="AC82" s="1101"/>
      <c r="AD82" s="1101"/>
      <c r="AE82" s="1101"/>
      <c r="AF82" s="1101"/>
      <c r="AG82" s="1101"/>
      <c r="AH82" s="1101"/>
      <c r="AI82" s="1101"/>
      <c r="AJ82" s="1101"/>
      <c r="AK82" s="1101"/>
    </row>
    <row r="83" spans="1:37">
      <c r="A83" s="1101"/>
      <c r="B83" s="140"/>
      <c r="C83" s="139"/>
      <c r="D83" s="65"/>
      <c r="M83" s="1101"/>
      <c r="N83" s="1101"/>
      <c r="O83" s="1101"/>
      <c r="P83" s="1101"/>
      <c r="Q83" s="1101"/>
      <c r="R83" s="1101"/>
      <c r="S83" s="1101"/>
      <c r="T83" s="1101"/>
      <c r="U83" s="1101"/>
      <c r="V83" s="1101"/>
      <c r="W83" s="1101"/>
      <c r="X83" s="1101"/>
      <c r="Y83" s="1101"/>
      <c r="Z83" s="1101"/>
      <c r="AA83" s="1101"/>
      <c r="AB83" s="1101"/>
      <c r="AC83" s="1101"/>
      <c r="AD83" s="1101"/>
      <c r="AE83" s="1101"/>
      <c r="AF83" s="1101"/>
      <c r="AG83" s="1101"/>
      <c r="AH83" s="1101"/>
      <c r="AI83" s="1101"/>
      <c r="AJ83" s="1101"/>
      <c r="AK83" s="1101"/>
    </row>
    <row r="84" spans="1:37">
      <c r="A84" s="290" t="s">
        <v>256</v>
      </c>
      <c r="B84" s="140"/>
      <c r="C84" s="139"/>
      <c r="D84" s="65"/>
      <c r="M84" s="1101"/>
      <c r="N84" s="1101"/>
      <c r="O84" s="1101"/>
      <c r="P84" s="1101"/>
      <c r="Q84" s="1101"/>
      <c r="R84" s="1101"/>
      <c r="S84" s="1101"/>
      <c r="T84" s="1101"/>
      <c r="U84" s="1101"/>
      <c r="V84" s="1101"/>
      <c r="W84" s="1101"/>
      <c r="X84" s="1101"/>
      <c r="Y84" s="1101"/>
      <c r="Z84" s="1101"/>
      <c r="AA84" s="1101"/>
      <c r="AB84" s="1101"/>
      <c r="AC84" s="1101"/>
      <c r="AD84" s="1101"/>
      <c r="AE84" s="1101"/>
      <c r="AF84" s="1101"/>
      <c r="AG84" s="1101"/>
      <c r="AH84" s="1101"/>
      <c r="AI84" s="1101"/>
      <c r="AJ84" s="1101"/>
      <c r="AK84" s="1101"/>
    </row>
    <row r="86" spans="1:37">
      <c r="A86" s="44"/>
      <c r="M86" s="1101"/>
      <c r="N86" s="1101"/>
      <c r="O86" s="1101"/>
      <c r="P86" s="1101"/>
      <c r="Q86" s="1101"/>
      <c r="R86" s="1101"/>
      <c r="S86" s="1101"/>
      <c r="T86" s="1101"/>
      <c r="U86" s="1101"/>
      <c r="V86" s="1101"/>
      <c r="W86" s="1101"/>
      <c r="X86" s="1101"/>
      <c r="Y86" s="1101"/>
      <c r="Z86" s="1101"/>
      <c r="AA86" s="1101"/>
      <c r="AB86" s="1101"/>
      <c r="AC86" s="1101"/>
      <c r="AD86" s="1101"/>
      <c r="AE86" s="1101"/>
      <c r="AF86" s="1101"/>
      <c r="AG86" s="1101"/>
      <c r="AH86" s="1101"/>
      <c r="AI86" s="1101"/>
      <c r="AJ86" s="1101"/>
      <c r="AK86" s="1101"/>
    </row>
    <row r="90" spans="1:37">
      <c r="A90" s="1101"/>
      <c r="M90" s="1101"/>
      <c r="N90" s="1101"/>
      <c r="O90" s="1101"/>
      <c r="P90" s="1101"/>
      <c r="Q90" s="1101"/>
      <c r="R90" s="1101"/>
      <c r="S90" s="1101"/>
      <c r="T90" s="1101"/>
      <c r="U90" s="1101"/>
      <c r="V90" s="1101"/>
      <c r="W90" s="1101"/>
      <c r="X90" s="1101"/>
      <c r="Y90" s="1101"/>
      <c r="Z90" s="1101"/>
      <c r="AA90" s="1101"/>
      <c r="AB90" s="1101"/>
      <c r="AC90" s="1101"/>
      <c r="AD90" s="1101"/>
      <c r="AE90" s="1101"/>
      <c r="AF90" s="1101"/>
      <c r="AG90" s="1101"/>
      <c r="AH90" s="1101"/>
      <c r="AI90" s="1101"/>
      <c r="AJ90" s="1101"/>
      <c r="AK90" s="1101"/>
    </row>
    <row r="91" spans="1:37">
      <c r="A91" s="1101"/>
      <c r="M91" s="1101"/>
      <c r="N91" s="1101"/>
      <c r="O91" s="1101"/>
      <c r="P91" s="1101"/>
      <c r="Q91" s="1101"/>
      <c r="R91" s="1101"/>
      <c r="S91" s="1101"/>
      <c r="T91" s="1101"/>
      <c r="U91" s="1101"/>
      <c r="V91" s="1101"/>
      <c r="W91" s="1101"/>
      <c r="X91" s="1101"/>
      <c r="Y91" s="1101"/>
      <c r="Z91" s="1101"/>
      <c r="AA91" s="1101"/>
      <c r="AB91" s="1101"/>
      <c r="AC91" s="1101"/>
      <c r="AD91" s="1101"/>
      <c r="AE91" s="1101"/>
      <c r="AF91" s="1101"/>
      <c r="AG91" s="1101"/>
      <c r="AH91" s="1101"/>
      <c r="AI91" s="1101"/>
      <c r="AJ91" s="1101"/>
      <c r="AK91" s="1101"/>
    </row>
    <row r="92" spans="1:37">
      <c r="A92" s="1101"/>
      <c r="M92" s="1101"/>
      <c r="N92" s="1101"/>
      <c r="O92" s="1101"/>
      <c r="P92" s="1101"/>
      <c r="Q92" s="1101"/>
      <c r="R92" s="1101"/>
      <c r="S92" s="1101"/>
      <c r="T92" s="1101"/>
      <c r="U92" s="1101"/>
      <c r="V92" s="1101"/>
      <c r="W92" s="1101"/>
      <c r="X92" s="1101"/>
      <c r="Y92" s="1101"/>
      <c r="Z92" s="1101"/>
      <c r="AA92" s="1101"/>
      <c r="AB92" s="1101"/>
      <c r="AC92" s="1101"/>
      <c r="AD92" s="1101"/>
      <c r="AE92" s="1101"/>
      <c r="AF92" s="1101"/>
      <c r="AG92" s="1101"/>
      <c r="AH92" s="1101"/>
      <c r="AI92" s="1101"/>
      <c r="AJ92" s="1101"/>
      <c r="AK92" s="1101"/>
    </row>
    <row r="93" spans="1:37">
      <c r="A93" s="1101"/>
      <c r="M93" s="1101"/>
      <c r="N93" s="1101"/>
      <c r="O93" s="1101"/>
      <c r="P93" s="1101"/>
      <c r="Q93" s="1101"/>
      <c r="R93" s="1101"/>
      <c r="S93" s="1101"/>
      <c r="T93" s="1101"/>
      <c r="U93" s="1101"/>
      <c r="V93" s="1101"/>
      <c r="W93" s="1101"/>
      <c r="X93" s="1101"/>
      <c r="Y93" s="1101"/>
      <c r="Z93" s="1101"/>
      <c r="AA93" s="1101"/>
      <c r="AB93" s="1101"/>
      <c r="AC93" s="1101"/>
      <c r="AD93" s="1101"/>
      <c r="AE93" s="1101"/>
      <c r="AF93" s="1101"/>
      <c r="AG93" s="1101"/>
      <c r="AH93" s="1101"/>
      <c r="AI93" s="1101"/>
      <c r="AJ93" s="1101"/>
      <c r="AK93" s="1101"/>
    </row>
    <row r="94" spans="1:37">
      <c r="A94" s="1101"/>
      <c r="M94" s="1101"/>
      <c r="N94" s="1101"/>
      <c r="O94" s="1101"/>
      <c r="P94" s="1101"/>
      <c r="Q94" s="1101"/>
      <c r="R94" s="1101"/>
      <c r="S94" s="1101"/>
      <c r="T94" s="1101"/>
      <c r="U94" s="1101"/>
      <c r="V94" s="1101"/>
      <c r="W94" s="1101"/>
      <c r="X94" s="1101"/>
      <c r="Y94" s="1101"/>
      <c r="Z94" s="1101"/>
      <c r="AA94" s="1101"/>
      <c r="AB94" s="1101"/>
      <c r="AC94" s="1101"/>
      <c r="AD94" s="1101"/>
      <c r="AE94" s="1101"/>
      <c r="AF94" s="1101"/>
      <c r="AG94" s="1101"/>
      <c r="AH94" s="1101"/>
      <c r="AI94" s="1101"/>
      <c r="AJ94" s="1101"/>
      <c r="AK94" s="1101"/>
    </row>
    <row r="95" spans="1:37" ht="9" customHeight="1">
      <c r="A95" s="1101"/>
      <c r="M95" s="1101"/>
      <c r="N95" s="1101"/>
      <c r="O95" s="1101"/>
      <c r="P95" s="1101"/>
      <c r="Q95" s="1101"/>
      <c r="R95" s="1101"/>
      <c r="S95" s="1101"/>
      <c r="T95" s="1101"/>
      <c r="U95" s="1101"/>
      <c r="V95" s="1101"/>
      <c r="W95" s="1101"/>
      <c r="X95" s="1101"/>
      <c r="Y95" s="1101"/>
      <c r="Z95" s="1101"/>
      <c r="AA95" s="1101"/>
      <c r="AB95" s="1101"/>
      <c r="AC95" s="1101"/>
      <c r="AD95" s="1101"/>
      <c r="AE95" s="1101"/>
      <c r="AF95" s="1101"/>
      <c r="AG95" s="1101"/>
      <c r="AH95" s="1101"/>
      <c r="AI95" s="1101"/>
      <c r="AJ95" s="1101"/>
      <c r="AK95" s="1101"/>
    </row>
    <row r="96" spans="1:37">
      <c r="A96" s="1101"/>
      <c r="M96" s="1101"/>
      <c r="N96" s="1101"/>
      <c r="O96" s="1101"/>
      <c r="P96" s="1101"/>
      <c r="Q96" s="1101"/>
      <c r="R96" s="1101"/>
      <c r="S96" s="1101"/>
      <c r="T96" s="1101"/>
      <c r="U96" s="1101"/>
      <c r="V96" s="1101"/>
      <c r="W96" s="1101"/>
      <c r="X96" s="1101"/>
      <c r="Y96" s="1101"/>
      <c r="Z96" s="1101"/>
      <c r="AA96" s="1101"/>
      <c r="AB96" s="1101"/>
      <c r="AC96" s="1101"/>
      <c r="AD96" s="1101"/>
      <c r="AE96" s="1101"/>
      <c r="AF96" s="1101"/>
      <c r="AG96" s="1101"/>
      <c r="AH96" s="1101"/>
      <c r="AI96" s="1101"/>
      <c r="AJ96" s="1101"/>
      <c r="AK96" s="1101"/>
    </row>
    <row r="101" spans="1:37">
      <c r="A101" s="1101"/>
      <c r="M101" s="1101"/>
      <c r="N101" s="1101"/>
      <c r="O101" s="1101"/>
      <c r="P101" s="1101"/>
      <c r="Q101" s="1101"/>
      <c r="R101" s="1101"/>
      <c r="S101" s="1101"/>
      <c r="T101" s="1101"/>
      <c r="U101" s="1101"/>
      <c r="V101" s="1101"/>
      <c r="W101" s="1101"/>
      <c r="X101" s="1101"/>
      <c r="Y101" s="1101"/>
      <c r="Z101" s="1101"/>
      <c r="AA101" s="1101"/>
      <c r="AB101" s="1101"/>
      <c r="AC101" s="1101"/>
      <c r="AD101" s="1101"/>
      <c r="AE101" s="1101"/>
      <c r="AF101" s="1101"/>
      <c r="AG101" s="1101"/>
      <c r="AH101" s="1101"/>
      <c r="AI101" s="1101"/>
      <c r="AJ101" s="1101"/>
      <c r="AK101" s="1101"/>
    </row>
  </sheetData>
  <mergeCells count="44">
    <mergeCell ref="L18:R18"/>
    <mergeCell ref="A19:G19"/>
    <mergeCell ref="L19:R19"/>
    <mergeCell ref="T19:AG19"/>
    <mergeCell ref="B20:D20"/>
    <mergeCell ref="E20:G20"/>
    <mergeCell ref="B75:D75"/>
    <mergeCell ref="E75:G75"/>
    <mergeCell ref="A74:G74"/>
    <mergeCell ref="A64:C64"/>
    <mergeCell ref="L56:R56"/>
    <mergeCell ref="L71:R71"/>
    <mergeCell ref="A6:G6"/>
    <mergeCell ref="A48:G48"/>
    <mergeCell ref="A46:G46"/>
    <mergeCell ref="B10:D10"/>
    <mergeCell ref="A33:D33"/>
    <mergeCell ref="A17:D17"/>
    <mergeCell ref="A9:G9"/>
    <mergeCell ref="A18:G18"/>
    <mergeCell ref="A27:D27"/>
    <mergeCell ref="A49:G49"/>
    <mergeCell ref="A45:I45"/>
    <mergeCell ref="T9:AG9"/>
    <mergeCell ref="T44:AG44"/>
    <mergeCell ref="L6:R6"/>
    <mergeCell ref="A47:E47"/>
    <mergeCell ref="E10:G10"/>
    <mergeCell ref="L28:R28"/>
    <mergeCell ref="L9:R9"/>
    <mergeCell ref="A8:G8"/>
    <mergeCell ref="A7:G7"/>
    <mergeCell ref="L8:R8"/>
    <mergeCell ref="L7:R7"/>
    <mergeCell ref="A29:C29"/>
    <mergeCell ref="B34:E34"/>
    <mergeCell ref="T41:AG41"/>
    <mergeCell ref="A1:U1"/>
    <mergeCell ref="A2:R2"/>
    <mergeCell ref="A3:R3"/>
    <mergeCell ref="L4:R4"/>
    <mergeCell ref="L5:R5"/>
    <mergeCell ref="A4:G4"/>
    <mergeCell ref="A5:G5"/>
  </mergeCells>
  <pageMargins left="0.7" right="0.7" top="0.75" bottom="0.75" header="0.3" footer="0.3"/>
  <pageSetup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F2365"/>
  <sheetViews>
    <sheetView zoomScaleNormal="100" workbookViewId="0">
      <selection sqref="A1:U1"/>
    </sheetView>
  </sheetViews>
  <sheetFormatPr defaultColWidth="9.33203125" defaultRowHeight="13.2"/>
  <cols>
    <col min="1" max="1" width="36.5546875" style="638" customWidth="1"/>
    <col min="2" max="2" width="18.6640625" style="2" customWidth="1"/>
    <col min="3" max="4" width="18.6640625" style="30" customWidth="1"/>
    <col min="5" max="5" width="21.33203125" style="30" customWidth="1"/>
    <col min="6" max="6" width="17.6640625" style="30" customWidth="1"/>
    <col min="7" max="7" width="17.44140625" style="30" customWidth="1"/>
    <col min="8" max="9" width="15.33203125" style="30" customWidth="1"/>
    <col min="10" max="11" width="15.33203125" style="86" customWidth="1"/>
    <col min="12" max="12" width="0.5546875" style="30" customWidth="1"/>
    <col min="13" max="13" width="11.33203125" style="30" customWidth="1"/>
    <col min="14" max="14" width="12.6640625" style="30" customWidth="1"/>
    <col min="15" max="16" width="12.6640625" style="638" customWidth="1"/>
    <col min="17" max="17" width="10.5546875" style="638" customWidth="1"/>
    <col min="18" max="18" width="12.6640625" style="638" customWidth="1"/>
    <col min="19" max="19" width="10.5546875" style="638" customWidth="1"/>
    <col min="20" max="20" width="9.44140625" style="638" customWidth="1"/>
    <col min="21" max="21" width="10.6640625" style="638" customWidth="1"/>
    <col min="22" max="31" width="9.33203125" style="638"/>
    <col min="32" max="32" width="9" style="638" customWidth="1"/>
    <col min="33" max="16384" width="9.33203125" style="638"/>
  </cols>
  <sheetData>
    <row r="1" spans="1:32">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256"/>
      <c r="V1" s="1101"/>
      <c r="W1" s="1101"/>
      <c r="X1" s="1101"/>
      <c r="Y1" s="1101"/>
      <c r="Z1" s="1101"/>
      <c r="AA1" s="1101"/>
      <c r="AB1" s="1101"/>
      <c r="AC1" s="1101"/>
      <c r="AD1" s="1101"/>
      <c r="AE1" s="1101"/>
      <c r="AF1" s="1101"/>
    </row>
    <row r="2" spans="1:32" ht="35.25" customHeight="1">
      <c r="A2" s="1257"/>
      <c r="B2" s="1257"/>
      <c r="C2" s="1257"/>
      <c r="D2" s="1257"/>
      <c r="E2" s="1257"/>
      <c r="F2" s="1257"/>
      <c r="G2" s="1257"/>
      <c r="H2" s="1257"/>
      <c r="I2" s="1257"/>
      <c r="J2" s="1257"/>
      <c r="K2" s="1257"/>
      <c r="L2" s="1257"/>
      <c r="M2" s="1257"/>
      <c r="N2" s="1257"/>
      <c r="O2" s="1257"/>
      <c r="P2" s="1257"/>
      <c r="Q2" s="1257"/>
      <c r="R2" s="1257"/>
      <c r="S2" s="1257"/>
      <c r="T2" s="1257"/>
      <c r="U2" s="1101"/>
      <c r="V2" s="1101"/>
      <c r="W2" s="1101"/>
      <c r="X2" s="1101"/>
      <c r="Y2" s="1101"/>
      <c r="Z2" s="1101"/>
      <c r="AA2" s="1101"/>
      <c r="AB2" s="1101"/>
      <c r="AC2" s="1101"/>
      <c r="AD2" s="1101"/>
      <c r="AE2" s="1101"/>
      <c r="AF2" s="1101"/>
    </row>
    <row r="3" spans="1:32">
      <c r="A3" s="1102"/>
      <c r="B3" s="1102"/>
      <c r="C3" s="1102"/>
      <c r="D3" s="1102"/>
      <c r="E3" s="1102"/>
      <c r="F3" s="1102"/>
      <c r="G3" s="1102"/>
      <c r="H3" s="1102"/>
      <c r="I3" s="1102"/>
      <c r="J3" s="1102"/>
      <c r="K3" s="1102"/>
      <c r="L3" s="1102"/>
      <c r="M3" s="222"/>
      <c r="N3" s="1102"/>
      <c r="O3" s="1102"/>
      <c r="P3" s="1102"/>
      <c r="Q3" s="1102"/>
      <c r="R3" s="1102"/>
      <c r="S3" s="1258"/>
      <c r="T3" s="1258"/>
      <c r="U3" s="1101"/>
      <c r="V3" s="1101"/>
      <c r="W3" s="1101"/>
      <c r="X3" s="1101"/>
      <c r="Y3" s="1101"/>
      <c r="Z3" s="1101"/>
      <c r="AA3" s="1101"/>
      <c r="AB3" s="1101"/>
      <c r="AC3" s="1101"/>
      <c r="AD3" s="1101"/>
      <c r="AE3" s="1101"/>
      <c r="AF3" s="1101"/>
    </row>
    <row r="4" spans="1:32" ht="26.7" customHeight="1">
      <c r="A4" s="1260" t="s">
        <v>585</v>
      </c>
      <c r="B4" s="1260"/>
      <c r="C4" s="1260"/>
      <c r="D4" s="1260"/>
      <c r="E4" s="1260"/>
      <c r="F4" s="1260"/>
      <c r="G4" s="1260"/>
      <c r="H4" s="1099"/>
      <c r="I4" s="1099"/>
      <c r="J4" s="1099"/>
      <c r="K4" s="1099"/>
      <c r="L4" s="84"/>
      <c r="M4" s="1099"/>
      <c r="N4" s="1260" t="s">
        <v>586</v>
      </c>
      <c r="O4" s="1260"/>
      <c r="P4" s="1260"/>
      <c r="Q4" s="1260"/>
      <c r="R4" s="1260"/>
      <c r="S4" s="1260"/>
      <c r="T4" s="1260"/>
      <c r="U4" s="1101"/>
      <c r="V4" s="1101"/>
      <c r="W4" s="1101"/>
      <c r="X4" s="1101"/>
      <c r="Y4" s="1101"/>
      <c r="Z4" s="1101"/>
      <c r="AA4" s="1099"/>
      <c r="AB4" s="1099"/>
      <c r="AC4" s="1099"/>
      <c r="AD4" s="1099"/>
      <c r="AE4" s="1099"/>
      <c r="AF4" s="1099"/>
    </row>
    <row r="5" spans="1:32" ht="15.6">
      <c r="A5" s="1263" t="s">
        <v>247</v>
      </c>
      <c r="B5" s="1263"/>
      <c r="C5" s="1263"/>
      <c r="D5" s="1263"/>
      <c r="E5" s="1263"/>
      <c r="F5" s="1263"/>
      <c r="G5" s="1263"/>
      <c r="H5" s="1099"/>
      <c r="I5" s="1099"/>
      <c r="J5" s="1099"/>
      <c r="K5" s="1099"/>
      <c r="L5" s="84"/>
      <c r="M5" s="1099"/>
      <c r="N5" s="1255"/>
      <c r="O5" s="1255"/>
      <c r="P5" s="1255"/>
      <c r="Q5" s="1255"/>
      <c r="R5" s="1255"/>
      <c r="S5" s="1255"/>
      <c r="T5" s="1255"/>
      <c r="U5" s="1101"/>
      <c r="V5" s="1101"/>
      <c r="W5" s="1101"/>
      <c r="X5" s="1101"/>
      <c r="Y5" s="1101"/>
      <c r="Z5" s="1101"/>
      <c r="AA5" s="1101"/>
      <c r="AB5" s="1101"/>
      <c r="AC5" s="1101"/>
      <c r="AD5" s="1101"/>
      <c r="AE5" s="1101"/>
      <c r="AF5" s="1101"/>
    </row>
    <row r="6" spans="1:32">
      <c r="A6" s="1302"/>
      <c r="B6" s="1302"/>
      <c r="C6" s="1302"/>
      <c r="D6" s="1302"/>
      <c r="E6" s="1302"/>
      <c r="F6" s="1302"/>
      <c r="G6" s="1302"/>
      <c r="H6" s="1099"/>
      <c r="I6" s="1099"/>
      <c r="J6" s="1099"/>
      <c r="K6" s="1099"/>
      <c r="L6" s="84"/>
      <c r="M6" s="1099"/>
      <c r="N6" s="1255" t="s">
        <v>257</v>
      </c>
      <c r="O6" s="1255"/>
      <c r="P6" s="1255"/>
      <c r="Q6" s="1255"/>
      <c r="R6" s="1255"/>
      <c r="S6" s="1255"/>
      <c r="T6" s="1255"/>
      <c r="U6" s="1255"/>
      <c r="V6" s="1255"/>
      <c r="W6" s="1370"/>
      <c r="X6" s="1370"/>
      <c r="Y6" s="1370"/>
      <c r="Z6" s="1370"/>
      <c r="AA6" s="1370"/>
      <c r="AB6" s="1370"/>
      <c r="AC6" s="1370"/>
      <c r="AD6" s="1101"/>
      <c r="AE6" s="1101"/>
      <c r="AF6" s="1101"/>
    </row>
    <row r="7" spans="1:32">
      <c r="A7" s="1302" t="s">
        <v>98</v>
      </c>
      <c r="B7" s="1302"/>
      <c r="C7" s="1302"/>
      <c r="D7" s="1302"/>
      <c r="E7" s="1302"/>
      <c r="F7" s="1302"/>
      <c r="G7" s="1302"/>
      <c r="H7" s="1099"/>
      <c r="I7" s="1099"/>
      <c r="J7" s="1099"/>
      <c r="K7" s="1099"/>
      <c r="L7" s="84"/>
      <c r="M7" s="1099"/>
      <c r="N7" s="1099"/>
      <c r="O7" s="1099"/>
      <c r="P7" s="1099"/>
      <c r="Q7" s="1099"/>
      <c r="R7" s="1099"/>
      <c r="S7" s="1099"/>
      <c r="T7" s="1099"/>
      <c r="U7" s="1099"/>
      <c r="V7" s="1099"/>
      <c r="W7" s="1101"/>
      <c r="X7" s="1101"/>
      <c r="Y7" s="1101"/>
      <c r="Z7" s="1101"/>
      <c r="AA7" s="1101"/>
      <c r="AB7" s="1101"/>
      <c r="AC7" s="1101"/>
      <c r="AD7" s="1101"/>
      <c r="AE7" s="1101"/>
      <c r="AF7" s="1101"/>
    </row>
    <row r="8" spans="1:32">
      <c r="A8" s="1302"/>
      <c r="B8" s="1302"/>
      <c r="C8" s="1302"/>
      <c r="D8" s="1302"/>
      <c r="E8" s="1302"/>
      <c r="F8" s="1302"/>
      <c r="G8" s="1302"/>
      <c r="H8" s="1099"/>
      <c r="I8" s="1099"/>
      <c r="J8" s="1099"/>
      <c r="K8" s="1099"/>
      <c r="L8" s="84"/>
      <c r="M8" s="1099"/>
      <c r="N8" s="1101"/>
      <c r="O8" s="1101"/>
      <c r="P8" s="1101"/>
      <c r="Q8" s="1101"/>
      <c r="R8" s="1101"/>
      <c r="S8" s="1101"/>
      <c r="T8" s="1101"/>
      <c r="U8" s="1101"/>
      <c r="V8" s="1101"/>
      <c r="W8" s="1101"/>
      <c r="X8" s="1101"/>
      <c r="Y8" s="1101"/>
      <c r="Z8" s="1101"/>
      <c r="AA8" s="1101"/>
      <c r="AB8" s="1101"/>
      <c r="AC8" s="1101"/>
      <c r="AD8" s="1101"/>
      <c r="AE8" s="1101"/>
      <c r="AF8" s="1101"/>
    </row>
    <row r="9" spans="1:32" ht="13.5" customHeight="1">
      <c r="A9" s="1255" t="s">
        <v>249</v>
      </c>
      <c r="B9" s="1255"/>
      <c r="C9" s="1255"/>
      <c r="D9" s="1255"/>
      <c r="E9" s="1255"/>
      <c r="F9" s="1255"/>
      <c r="G9" s="1255"/>
      <c r="H9" s="1099"/>
      <c r="I9" s="1099"/>
      <c r="J9" s="1099"/>
      <c r="K9" s="1099"/>
      <c r="L9" s="84"/>
      <c r="M9" s="1099"/>
      <c r="N9" s="1101"/>
      <c r="O9" s="1101"/>
      <c r="P9" s="1101"/>
      <c r="Q9" s="1101"/>
      <c r="R9" s="1101"/>
      <c r="S9" s="1101"/>
      <c r="T9" s="1101"/>
      <c r="U9" s="1101"/>
      <c r="V9" s="1101"/>
      <c r="W9" s="1101"/>
      <c r="X9" s="1101"/>
      <c r="Y9" s="1101"/>
      <c r="Z9" s="1101"/>
      <c r="AA9" s="1101"/>
      <c r="AB9" s="1101"/>
      <c r="AC9" s="1101"/>
      <c r="AD9" s="1101"/>
      <c r="AE9" s="1101"/>
      <c r="AF9" s="1101"/>
    </row>
    <row r="10" spans="1:32" ht="13.8" thickBot="1">
      <c r="A10" s="136"/>
      <c r="B10" s="1306" t="s">
        <v>61</v>
      </c>
      <c r="C10" s="1306"/>
      <c r="D10" s="1306"/>
      <c r="E10" s="1369" t="s">
        <v>62</v>
      </c>
      <c r="F10" s="1304"/>
      <c r="G10" s="1304"/>
      <c r="H10" s="1099"/>
      <c r="I10" s="1099"/>
      <c r="J10" s="280"/>
      <c r="K10" s="280"/>
      <c r="L10" s="84"/>
      <c r="M10" s="1099"/>
      <c r="N10" s="1101"/>
      <c r="O10" s="1101"/>
      <c r="P10" s="1101"/>
      <c r="Q10" s="1101"/>
      <c r="R10" s="1101"/>
      <c r="S10" s="1101"/>
      <c r="T10" s="1101"/>
      <c r="U10" s="1101"/>
      <c r="V10" s="1101"/>
      <c r="W10" s="1101"/>
      <c r="X10" s="1101"/>
      <c r="Y10" s="1101"/>
      <c r="Z10" s="1101"/>
      <c r="AA10" s="1101"/>
      <c r="AB10" s="1101"/>
      <c r="AC10" s="1101"/>
      <c r="AD10" s="1101"/>
      <c r="AE10" s="1101"/>
      <c r="AF10" s="1101"/>
    </row>
    <row r="11" spans="1:32" ht="29.25" customHeight="1" thickBot="1">
      <c r="A11" s="135"/>
      <c r="B11" s="309" t="s">
        <v>250</v>
      </c>
      <c r="C11" s="309" t="s">
        <v>251</v>
      </c>
      <c r="D11" s="340" t="s">
        <v>252</v>
      </c>
      <c r="E11" s="309" t="s">
        <v>253</v>
      </c>
      <c r="F11" s="309" t="s">
        <v>251</v>
      </c>
      <c r="G11" s="309" t="s">
        <v>67</v>
      </c>
      <c r="H11" s="1099"/>
      <c r="I11" s="1099"/>
      <c r="J11" s="28"/>
      <c r="K11" s="28"/>
      <c r="L11" s="84"/>
      <c r="M11" s="1099"/>
      <c r="N11" s="1101"/>
      <c r="O11" s="1101"/>
      <c r="P11" s="1101"/>
      <c r="Q11" s="1101"/>
      <c r="R11" s="1101"/>
      <c r="S11" s="1101"/>
      <c r="T11" s="1101"/>
      <c r="U11" s="1101"/>
      <c r="V11" s="1101"/>
      <c r="W11" s="1101"/>
      <c r="X11" s="1101"/>
      <c r="Y11" s="1101"/>
      <c r="Z11" s="1101"/>
      <c r="AA11" s="1101"/>
      <c r="AB11" s="1101"/>
      <c r="AC11" s="1101"/>
      <c r="AD11" s="1101"/>
      <c r="AE11" s="1101"/>
      <c r="AF11" s="1101"/>
    </row>
    <row r="12" spans="1:32">
      <c r="A12" s="133" t="s">
        <v>254</v>
      </c>
      <c r="B12" s="60">
        <v>20344502.911867101</v>
      </c>
      <c r="C12" s="60">
        <v>24549971.555297513</v>
      </c>
      <c r="D12" s="210">
        <f>C12/B12</f>
        <v>1.2067127745341633</v>
      </c>
      <c r="E12" s="642">
        <f>'MEEIA Targets'!F12+'Extension Budget - Savings'!C42</f>
        <v>30866087.812500045</v>
      </c>
      <c r="F12" s="60">
        <v>19594936.868086733</v>
      </c>
      <c r="G12" s="242">
        <f>F12/E12</f>
        <v>0.6348370738500666</v>
      </c>
      <c r="H12" s="1099"/>
      <c r="I12" s="1099"/>
      <c r="J12" s="29"/>
      <c r="K12" s="29"/>
      <c r="L12" s="84"/>
      <c r="M12" s="1099"/>
      <c r="N12" s="1101"/>
      <c r="O12" s="1101"/>
      <c r="P12" s="1101"/>
      <c r="Q12" s="1101"/>
      <c r="R12" s="1101"/>
      <c r="S12" s="1101"/>
      <c r="T12" s="1101"/>
      <c r="U12" s="1101"/>
      <c r="V12" s="1101"/>
      <c r="W12" s="1101"/>
      <c r="X12" s="1101"/>
      <c r="Y12" s="1101"/>
      <c r="Z12" s="1101"/>
      <c r="AA12" s="1101"/>
      <c r="AB12" s="1101"/>
      <c r="AC12" s="1101"/>
      <c r="AD12" s="1101"/>
      <c r="AE12" s="1101"/>
      <c r="AF12" s="1101"/>
    </row>
    <row r="13" spans="1:32">
      <c r="A13" s="133" t="s">
        <v>255</v>
      </c>
      <c r="B13" s="60">
        <v>1934.5462</v>
      </c>
      <c r="C13" s="60">
        <v>3390.6643730335027</v>
      </c>
      <c r="D13" s="211">
        <f>C13/B13</f>
        <v>1.7526923745907452</v>
      </c>
      <c r="E13" s="642">
        <f>'MEEIA Targets'!K12+'Extension Budget - Savings'!D42</f>
        <v>3122.109375</v>
      </c>
      <c r="F13" s="60">
        <v>2690.2527619296343</v>
      </c>
      <c r="G13" s="242">
        <f>F13/E13</f>
        <v>0.86167793590819808</v>
      </c>
      <c r="H13" s="1099"/>
      <c r="I13" s="1099"/>
      <c r="J13" s="28"/>
      <c r="K13" s="28"/>
      <c r="L13" s="84"/>
      <c r="M13" s="1099"/>
      <c r="N13" s="1101"/>
      <c r="O13" s="1101"/>
      <c r="P13" s="1101"/>
      <c r="Q13" s="1101"/>
      <c r="R13" s="1101"/>
      <c r="S13" s="1101"/>
      <c r="T13" s="1101"/>
      <c r="U13" s="1101"/>
      <c r="V13" s="1101"/>
      <c r="W13" s="1101"/>
      <c r="X13" s="1101"/>
      <c r="Y13" s="1101"/>
      <c r="Z13" s="1101"/>
      <c r="AA13" s="1101"/>
      <c r="AB13" s="1101"/>
      <c r="AC13" s="1101"/>
      <c r="AD13" s="1101"/>
      <c r="AE13" s="1101"/>
      <c r="AF13" s="1101"/>
    </row>
    <row r="14" spans="1:32">
      <c r="A14" s="117"/>
      <c r="B14" s="61"/>
      <c r="C14" s="61"/>
      <c r="D14" s="61"/>
      <c r="E14" s="64"/>
      <c r="F14" s="61"/>
      <c r="G14" s="64"/>
      <c r="H14" s="1099"/>
      <c r="I14" s="1099"/>
      <c r="J14" s="28"/>
      <c r="K14" s="28"/>
      <c r="L14" s="84"/>
      <c r="M14" s="1099"/>
      <c r="N14" s="1101"/>
      <c r="O14" s="1101"/>
      <c r="P14" s="1101"/>
      <c r="Q14" s="1101"/>
      <c r="R14" s="1101"/>
      <c r="S14" s="1101"/>
      <c r="T14" s="1101"/>
      <c r="U14" s="1101"/>
      <c r="V14" s="1101"/>
      <c r="W14" s="1101"/>
      <c r="X14" s="1101"/>
      <c r="Y14" s="1101"/>
      <c r="Z14" s="1101"/>
      <c r="AA14" s="1101"/>
      <c r="AB14" s="1101"/>
      <c r="AC14" s="1101"/>
      <c r="AD14" s="1101"/>
      <c r="AE14" s="1101"/>
      <c r="AF14" s="1101"/>
    </row>
    <row r="15" spans="1:32">
      <c r="A15" s="59" t="s">
        <v>587</v>
      </c>
      <c r="B15" s="61"/>
      <c r="C15" s="61"/>
      <c r="D15" s="61"/>
      <c r="E15" s="64"/>
      <c r="F15" s="61"/>
      <c r="G15" s="64"/>
      <c r="H15" s="1099"/>
      <c r="I15" s="1099"/>
      <c r="J15" s="28"/>
      <c r="K15" s="28"/>
      <c r="L15" s="84"/>
      <c r="M15" s="1099"/>
      <c r="N15" s="1101"/>
      <c r="O15" s="1101"/>
      <c r="P15" s="1101"/>
      <c r="Q15" s="1101"/>
      <c r="R15" s="1101"/>
      <c r="S15" s="1101"/>
      <c r="T15" s="1101"/>
      <c r="U15" s="1101"/>
      <c r="V15" s="1101"/>
      <c r="W15" s="1101"/>
      <c r="X15" s="1101"/>
      <c r="Y15" s="1101"/>
      <c r="Z15" s="1101"/>
      <c r="AA15" s="1101"/>
      <c r="AB15" s="1101"/>
      <c r="AC15" s="1101"/>
      <c r="AD15" s="1101"/>
      <c r="AE15" s="1101"/>
      <c r="AF15" s="1101"/>
    </row>
    <row r="16" spans="1:32">
      <c r="A16" s="59" t="s">
        <v>588</v>
      </c>
      <c r="B16" s="61"/>
      <c r="C16" s="61"/>
      <c r="D16" s="61"/>
      <c r="E16" s="64"/>
      <c r="F16" s="61"/>
      <c r="G16" s="64"/>
      <c r="H16" s="1099"/>
      <c r="I16" s="1099"/>
      <c r="J16" s="28"/>
      <c r="K16" s="28"/>
      <c r="L16" s="84"/>
      <c r="M16" s="1099"/>
      <c r="N16" s="1101"/>
      <c r="O16" s="1101"/>
      <c r="P16" s="1101"/>
      <c r="Q16" s="1101"/>
      <c r="R16" s="1101"/>
      <c r="S16" s="1101"/>
      <c r="T16" s="1101"/>
      <c r="U16" s="1101"/>
      <c r="V16" s="1101"/>
      <c r="W16" s="1101"/>
      <c r="X16" s="1101"/>
      <c r="Y16" s="1101"/>
      <c r="Z16" s="1101"/>
      <c r="AA16" s="1101"/>
      <c r="AB16" s="1101"/>
      <c r="AC16" s="1101"/>
      <c r="AD16" s="1101"/>
      <c r="AE16" s="1101"/>
      <c r="AF16" s="1101"/>
    </row>
    <row r="17" spans="1:22">
      <c r="A17" s="290" t="s">
        <v>256</v>
      </c>
      <c r="B17" s="61"/>
      <c r="C17" s="61"/>
      <c r="D17" s="61"/>
      <c r="E17" s="64"/>
      <c r="F17" s="61"/>
      <c r="G17" s="64"/>
      <c r="H17" s="1099"/>
      <c r="I17" s="1099"/>
      <c r="J17" s="28"/>
      <c r="K17" s="28"/>
      <c r="L17" s="84"/>
      <c r="M17" s="1099"/>
      <c r="N17" s="1101"/>
      <c r="O17" s="1101"/>
      <c r="P17" s="1101"/>
      <c r="Q17" s="1101"/>
      <c r="R17" s="1101"/>
      <c r="S17" s="1101"/>
      <c r="T17" s="1101"/>
      <c r="U17" s="1101"/>
      <c r="V17" s="1101"/>
    </row>
    <row r="18" spans="1:22">
      <c r="A18" s="1302"/>
      <c r="B18" s="1302"/>
      <c r="C18" s="1302"/>
      <c r="D18" s="1302"/>
      <c r="E18" s="1302"/>
      <c r="F18" s="1302"/>
      <c r="G18" s="1302"/>
      <c r="H18" s="1099"/>
      <c r="I18" s="1099"/>
      <c r="J18" s="1099"/>
      <c r="K18" s="1099"/>
      <c r="L18" s="84"/>
      <c r="M18" s="1099"/>
      <c r="N18" s="1101"/>
      <c r="O18" s="1101"/>
      <c r="P18" s="1101"/>
      <c r="Q18" s="1101"/>
      <c r="R18" s="1101"/>
      <c r="S18" s="1101"/>
      <c r="T18" s="1101"/>
      <c r="U18" s="1101"/>
      <c r="V18" s="1101"/>
    </row>
    <row r="19" spans="1:22" ht="13.5" customHeight="1">
      <c r="A19" s="1368" t="s">
        <v>258</v>
      </c>
      <c r="B19" s="1368"/>
      <c r="C19" s="1368"/>
      <c r="D19" s="1368"/>
      <c r="E19" s="1368"/>
      <c r="F19" s="1368"/>
      <c r="G19" s="1368"/>
      <c r="H19" s="1099"/>
      <c r="I19" s="1099"/>
      <c r="J19" s="1099"/>
      <c r="K19" s="1099"/>
      <c r="L19" s="84"/>
      <c r="M19" s="1099"/>
      <c r="N19" s="1101"/>
      <c r="O19" s="1101"/>
      <c r="P19" s="1101"/>
      <c r="Q19" s="1101"/>
      <c r="R19" s="1101"/>
      <c r="S19" s="1101"/>
      <c r="T19" s="1101"/>
      <c r="U19" s="1101"/>
      <c r="V19" s="1101"/>
    </row>
    <row r="20" spans="1:22" ht="13.8" thickBot="1">
      <c r="A20" s="136"/>
      <c r="B20" s="1306" t="s">
        <v>61</v>
      </c>
      <c r="C20" s="1306"/>
      <c r="D20" s="1306"/>
      <c r="E20" s="1369" t="s">
        <v>62</v>
      </c>
      <c r="F20" s="1304"/>
      <c r="G20" s="1304"/>
      <c r="H20" s="1099"/>
      <c r="I20" s="1099"/>
      <c r="J20" s="280"/>
      <c r="K20" s="280"/>
      <c r="L20" s="84"/>
      <c r="M20" s="1099"/>
      <c r="N20" s="1101"/>
      <c r="O20" s="1101"/>
      <c r="P20" s="1101"/>
      <c r="Q20" s="1101"/>
      <c r="R20" s="1101"/>
      <c r="S20" s="1101"/>
      <c r="T20" s="1101"/>
      <c r="U20" s="1101"/>
      <c r="V20" s="1101"/>
    </row>
    <row r="21" spans="1:22" ht="29.25" customHeight="1" thickBot="1">
      <c r="A21" s="135"/>
      <c r="B21" s="309" t="s">
        <v>250</v>
      </c>
      <c r="C21" s="309" t="s">
        <v>251</v>
      </c>
      <c r="D21" s="340" t="s">
        <v>252</v>
      </c>
      <c r="E21" s="309" t="s">
        <v>253</v>
      </c>
      <c r="F21" s="309" t="s">
        <v>251</v>
      </c>
      <c r="G21" s="309" t="s">
        <v>67</v>
      </c>
      <c r="H21" s="1099"/>
      <c r="I21" s="1099"/>
      <c r="J21" s="28"/>
      <c r="K21" s="28"/>
      <c r="L21" s="84"/>
      <c r="M21" s="1099"/>
      <c r="N21" s="1101"/>
      <c r="O21" s="1101"/>
      <c r="P21" s="1101"/>
      <c r="Q21" s="1101"/>
      <c r="R21" s="1101"/>
      <c r="S21" s="1101"/>
      <c r="T21" s="1101"/>
      <c r="U21" s="1101"/>
      <c r="V21" s="1101"/>
    </row>
    <row r="22" spans="1:22">
      <c r="A22" s="133" t="s">
        <v>254</v>
      </c>
      <c r="B22" s="642">
        <f>B12+'Overall Results PY 2018'!C72</f>
        <v>49280646.966267094</v>
      </c>
      <c r="C22" s="642">
        <f>C12+'Overall Results PY 2018'!D72</f>
        <v>54002926.555297509</v>
      </c>
      <c r="D22" s="826">
        <f>C22/B22</f>
        <v>1.0958242206573068</v>
      </c>
      <c r="E22" s="642">
        <f>E12</f>
        <v>30866087.812500045</v>
      </c>
      <c r="F22" s="642">
        <f>F12+'Overall Results PY 2018'!G72</f>
        <v>43034759.286086731</v>
      </c>
      <c r="G22" s="827">
        <f>F22/E22</f>
        <v>1.3942408104164941</v>
      </c>
      <c r="H22" s="1099"/>
      <c r="I22" s="1099"/>
      <c r="J22" s="29"/>
      <c r="K22" s="29"/>
      <c r="L22" s="84"/>
      <c r="M22" s="1099"/>
      <c r="N22" s="1101"/>
      <c r="O22" s="1101"/>
      <c r="P22" s="1101"/>
      <c r="Q22" s="1101"/>
      <c r="R22" s="1101"/>
      <c r="S22" s="1101"/>
      <c r="T22" s="1101"/>
      <c r="U22" s="1101"/>
      <c r="V22" s="1101"/>
    </row>
    <row r="23" spans="1:22">
      <c r="A23" s="133" t="s">
        <v>255</v>
      </c>
      <c r="B23" s="642">
        <f>B13+'Overall Results PY 2018'!C98</f>
        <v>4830.7013999999999</v>
      </c>
      <c r="C23" s="642">
        <f>C13+'Overall Results PY 2018'!D98</f>
        <v>6965.9943730335026</v>
      </c>
      <c r="D23" s="765">
        <f>C23/B23</f>
        <v>1.4420254526668741</v>
      </c>
      <c r="E23" s="642">
        <f>E13</f>
        <v>3122.109375</v>
      </c>
      <c r="F23" s="642">
        <f>F13+'Overall Results PY 2018'!G98</f>
        <v>5516.9267619296343</v>
      </c>
      <c r="G23" s="828">
        <f>F23/E23</f>
        <v>1.7670510860720996</v>
      </c>
      <c r="H23" s="1099"/>
      <c r="I23" s="1099"/>
      <c r="J23" s="28"/>
      <c r="K23" s="28"/>
      <c r="L23" s="84"/>
      <c r="M23" s="1099"/>
      <c r="N23" s="1101"/>
      <c r="O23" s="1101"/>
      <c r="P23" s="1101"/>
      <c r="Q23" s="1101"/>
      <c r="R23" s="1101"/>
      <c r="S23" s="1101"/>
      <c r="T23" s="1101"/>
      <c r="U23" s="1101"/>
      <c r="V23" s="1101"/>
    </row>
    <row r="24" spans="1:22">
      <c r="A24" s="117"/>
      <c r="B24" s="61"/>
      <c r="C24" s="61"/>
      <c r="D24" s="61"/>
      <c r="E24" s="64"/>
      <c r="F24" s="61"/>
      <c r="G24" s="64"/>
      <c r="H24" s="1099"/>
      <c r="I24" s="1099"/>
      <c r="J24" s="28"/>
      <c r="K24" s="28"/>
      <c r="L24" s="84"/>
      <c r="M24" s="1099"/>
      <c r="N24" s="1101"/>
      <c r="O24" s="1101"/>
      <c r="P24" s="1101"/>
      <c r="Q24" s="1101"/>
      <c r="R24" s="1101"/>
      <c r="S24" s="1101"/>
      <c r="T24" s="1101"/>
      <c r="U24" s="1101"/>
      <c r="V24" s="1101"/>
    </row>
    <row r="25" spans="1:22">
      <c r="A25" s="59" t="s">
        <v>587</v>
      </c>
      <c r="B25" s="61"/>
      <c r="C25" s="61"/>
      <c r="D25" s="61"/>
      <c r="E25" s="64"/>
      <c r="F25" s="61"/>
      <c r="G25" s="64"/>
      <c r="H25" s="1099"/>
      <c r="I25" s="1099"/>
      <c r="J25" s="28"/>
      <c r="K25" s="28"/>
      <c r="L25" s="84"/>
      <c r="M25" s="1099"/>
      <c r="N25" s="1255" t="s">
        <v>475</v>
      </c>
      <c r="O25" s="1255"/>
      <c r="P25" s="1255"/>
      <c r="Q25" s="1255"/>
      <c r="R25" s="1255"/>
      <c r="S25" s="1255"/>
      <c r="T25" s="1255"/>
      <c r="U25" s="1255"/>
      <c r="V25" s="1255"/>
    </row>
    <row r="26" spans="1:22">
      <c r="A26" s="59" t="s">
        <v>588</v>
      </c>
      <c r="B26" s="61"/>
      <c r="C26" s="61"/>
      <c r="D26" s="61"/>
      <c r="E26" s="64"/>
      <c r="F26" s="61"/>
      <c r="G26" s="64"/>
      <c r="H26" s="1099"/>
      <c r="I26" s="1099"/>
      <c r="J26" s="28"/>
      <c r="K26" s="28"/>
      <c r="L26" s="84"/>
      <c r="M26" s="1099"/>
      <c r="N26" s="1101"/>
      <c r="O26" s="1101"/>
      <c r="P26" s="1101"/>
      <c r="Q26" s="1101"/>
      <c r="R26" s="1101"/>
      <c r="S26" s="1101"/>
      <c r="T26" s="1101"/>
      <c r="U26" s="1101"/>
      <c r="V26" s="1101"/>
    </row>
    <row r="27" spans="1:22">
      <c r="A27" s="290" t="s">
        <v>256</v>
      </c>
      <c r="B27" s="61"/>
      <c r="C27" s="61"/>
      <c r="D27" s="61"/>
      <c r="E27" s="64"/>
      <c r="F27" s="61"/>
      <c r="G27" s="64"/>
      <c r="H27" s="1099"/>
      <c r="I27" s="1099"/>
      <c r="J27" s="28"/>
      <c r="K27" s="28"/>
      <c r="L27" s="84"/>
      <c r="M27" s="1099"/>
      <c r="N27" s="1101"/>
      <c r="O27" s="1101"/>
      <c r="P27" s="1101"/>
      <c r="Q27" s="1101"/>
      <c r="R27" s="1101"/>
      <c r="S27" s="1101"/>
      <c r="T27" s="1101"/>
      <c r="U27" s="1101"/>
      <c r="V27" s="1101"/>
    </row>
    <row r="28" spans="1:22" ht="13.5" customHeight="1">
      <c r="A28" s="290"/>
      <c r="B28" s="61"/>
      <c r="C28" s="61"/>
      <c r="D28" s="61"/>
      <c r="E28" s="64"/>
      <c r="F28" s="61"/>
      <c r="G28" s="64"/>
      <c r="H28" s="1099"/>
      <c r="I28" s="1099"/>
      <c r="J28" s="28"/>
      <c r="K28" s="28"/>
      <c r="L28" s="84"/>
      <c r="M28" s="1099"/>
      <c r="N28" s="1101"/>
      <c r="O28" s="1101"/>
      <c r="P28" s="1101"/>
      <c r="Q28" s="1101"/>
      <c r="R28" s="1101"/>
      <c r="S28" s="1101"/>
      <c r="T28" s="1101"/>
      <c r="U28" s="1101"/>
      <c r="V28" s="1101"/>
    </row>
    <row r="29" spans="1:22" ht="13.5" customHeight="1">
      <c r="A29" s="117"/>
      <c r="B29" s="61"/>
      <c r="C29" s="61"/>
      <c r="D29" s="64"/>
      <c r="E29" s="1099"/>
      <c r="F29" s="1099"/>
      <c r="G29" s="1099"/>
      <c r="H29" s="1099"/>
      <c r="I29" s="1099"/>
      <c r="J29" s="280"/>
      <c r="K29" s="280"/>
      <c r="L29" s="84"/>
      <c r="M29" s="1099"/>
      <c r="N29" s="1101"/>
      <c r="O29" s="1101"/>
      <c r="P29" s="1101"/>
      <c r="Q29" s="1101"/>
      <c r="R29" s="1101"/>
      <c r="S29" s="1101"/>
      <c r="T29" s="1101"/>
      <c r="U29" s="1101"/>
      <c r="V29" s="1101"/>
    </row>
    <row r="30" spans="1:22" ht="13.5" customHeight="1">
      <c r="A30" s="1255" t="s">
        <v>259</v>
      </c>
      <c r="B30" s="1255"/>
      <c r="C30" s="1255"/>
      <c r="D30" s="1255"/>
      <c r="E30" s="1255"/>
      <c r="F30" s="1099"/>
      <c r="G30" s="1099"/>
      <c r="H30" s="1099"/>
      <c r="I30" s="1099"/>
      <c r="J30" s="30"/>
      <c r="K30" s="30"/>
      <c r="L30" s="84"/>
      <c r="M30" s="1099"/>
      <c r="N30" s="1101"/>
      <c r="O30" s="1101"/>
      <c r="P30" s="1101"/>
      <c r="Q30" s="1101"/>
      <c r="R30" s="1101"/>
      <c r="S30" s="1101"/>
      <c r="T30" s="1101"/>
      <c r="U30" s="1101"/>
      <c r="V30" s="1101"/>
    </row>
    <row r="31" spans="1:22" ht="27" customHeight="1" thickBot="1">
      <c r="A31" s="70" t="s">
        <v>354</v>
      </c>
      <c r="B31" s="645" t="s">
        <v>135</v>
      </c>
      <c r="C31" s="645" t="s">
        <v>589</v>
      </c>
      <c r="D31" s="645" t="s">
        <v>138</v>
      </c>
      <c r="E31" s="1099"/>
      <c r="F31" s="1099"/>
      <c r="G31" s="1099"/>
      <c r="H31" s="1099"/>
      <c r="I31" s="1099"/>
      <c r="J31" s="30"/>
      <c r="K31" s="30"/>
      <c r="L31" s="84"/>
      <c r="M31" s="1099"/>
      <c r="N31" s="1101"/>
      <c r="O31" s="1101"/>
      <c r="P31" s="1101"/>
      <c r="Q31" s="1101"/>
      <c r="R31" s="1101"/>
      <c r="S31" s="1101"/>
      <c r="T31" s="1101"/>
      <c r="U31" s="1101"/>
      <c r="V31" s="1101"/>
    </row>
    <row r="32" spans="1:22">
      <c r="A32" s="27" t="s">
        <v>590</v>
      </c>
      <c r="B32" s="500">
        <v>0.33</v>
      </c>
      <c r="C32" s="209">
        <v>0.18</v>
      </c>
      <c r="D32" s="646">
        <v>0.85</v>
      </c>
      <c r="E32" s="1099"/>
      <c r="F32" s="1099"/>
      <c r="G32" s="1099"/>
      <c r="H32" s="1099"/>
      <c r="I32" s="1099"/>
      <c r="J32" s="30"/>
      <c r="K32" s="30"/>
      <c r="L32" s="84"/>
      <c r="M32" s="1099"/>
      <c r="N32" s="1101"/>
      <c r="O32" s="1101"/>
      <c r="P32" s="1101"/>
      <c r="Q32" s="1101"/>
      <c r="R32" s="1101"/>
      <c r="S32" s="1101"/>
      <c r="T32" s="1101"/>
      <c r="U32" s="1101"/>
      <c r="V32" s="1101"/>
    </row>
    <row r="33" spans="1:22">
      <c r="A33" s="51" t="s">
        <v>591</v>
      </c>
      <c r="B33" s="500">
        <v>0.5</v>
      </c>
      <c r="C33" s="209">
        <v>0.16</v>
      </c>
      <c r="D33" s="646">
        <v>0.66</v>
      </c>
      <c r="E33" s="1099"/>
      <c r="F33" s="1099"/>
      <c r="G33" s="1099"/>
      <c r="H33" s="1099"/>
      <c r="I33" s="1099"/>
      <c r="J33" s="30"/>
      <c r="K33" s="30"/>
      <c r="L33" s="84"/>
      <c r="M33" s="1099"/>
      <c r="N33" s="1101"/>
      <c r="O33" s="1101"/>
      <c r="P33" s="1101"/>
      <c r="Q33" s="1101"/>
      <c r="R33" s="1101"/>
      <c r="S33" s="1101"/>
      <c r="T33" s="1101"/>
      <c r="U33" s="1101"/>
      <c r="V33" s="1101"/>
    </row>
    <row r="34" spans="1:22" ht="13.8" thickBot="1">
      <c r="A34" s="917" t="s">
        <v>27</v>
      </c>
      <c r="B34" s="932">
        <v>0.37</v>
      </c>
      <c r="C34" s="932">
        <v>0.18</v>
      </c>
      <c r="D34" s="933">
        <v>0.8</v>
      </c>
      <c r="E34" s="1099"/>
      <c r="F34" s="1099"/>
      <c r="G34" s="1099"/>
      <c r="H34" s="1099"/>
      <c r="I34" s="1099"/>
      <c r="J34" s="38"/>
      <c r="K34" s="38"/>
      <c r="L34" s="84"/>
      <c r="M34" s="1099"/>
      <c r="N34" s="1101"/>
      <c r="O34" s="1101"/>
      <c r="P34" s="1101"/>
      <c r="Q34" s="1101"/>
      <c r="R34" s="1101"/>
      <c r="S34" s="1101"/>
      <c r="T34" s="1101"/>
      <c r="U34" s="1101"/>
      <c r="V34" s="1101"/>
    </row>
    <row r="35" spans="1:22" ht="13.8" thickTop="1">
      <c r="A35" s="1101"/>
      <c r="B35" s="1159"/>
      <c r="C35" s="1159"/>
      <c r="D35" s="1159"/>
      <c r="E35" s="1159"/>
      <c r="F35" s="1099"/>
      <c r="G35" s="1099"/>
      <c r="H35" s="1099"/>
      <c r="I35" s="1099"/>
      <c r="J35" s="38"/>
      <c r="K35" s="38"/>
      <c r="L35" s="84"/>
      <c r="M35" s="1099"/>
      <c r="N35" s="1101"/>
      <c r="O35" s="1101"/>
      <c r="P35" s="1101"/>
      <c r="Q35" s="1101"/>
      <c r="R35" s="1101"/>
      <c r="S35" s="1101"/>
      <c r="T35" s="1101"/>
      <c r="U35" s="1101"/>
      <c r="V35" s="1101"/>
    </row>
    <row r="36" spans="1:22">
      <c r="A36" s="59" t="s">
        <v>587</v>
      </c>
      <c r="B36" s="1159"/>
      <c r="C36" s="1159"/>
      <c r="D36" s="1159"/>
      <c r="E36" s="1159"/>
      <c r="F36" s="1159"/>
      <c r="G36" s="1099"/>
      <c r="H36" s="1099"/>
      <c r="I36" s="1099"/>
      <c r="J36" s="38"/>
      <c r="K36" s="38"/>
      <c r="L36" s="84"/>
      <c r="M36" s="1099"/>
      <c r="N36" s="1101"/>
      <c r="O36" s="1101"/>
      <c r="P36" s="1101"/>
      <c r="Q36" s="1101"/>
      <c r="R36" s="1101"/>
      <c r="S36" s="1101"/>
      <c r="T36" s="1101"/>
      <c r="U36" s="1101"/>
      <c r="V36" s="1101"/>
    </row>
    <row r="37" spans="1:22">
      <c r="A37" s="59" t="s">
        <v>588</v>
      </c>
      <c r="B37" s="1159"/>
      <c r="C37" s="1159"/>
      <c r="D37" s="1159"/>
      <c r="E37" s="1159"/>
      <c r="F37" s="1159"/>
      <c r="G37" s="1099"/>
      <c r="H37" s="1099"/>
      <c r="I37" s="1099"/>
      <c r="J37" s="38"/>
      <c r="K37" s="38"/>
      <c r="L37" s="84"/>
      <c r="M37" s="1099"/>
      <c r="N37" s="1101"/>
      <c r="O37" s="1101"/>
      <c r="P37" s="1101"/>
      <c r="Q37" s="1101"/>
      <c r="R37" s="1101"/>
      <c r="S37" s="1101"/>
      <c r="T37" s="1101"/>
      <c r="U37" s="1101"/>
      <c r="V37" s="1101"/>
    </row>
    <row r="38" spans="1:22">
      <c r="A38" s="321" t="s">
        <v>592</v>
      </c>
      <c r="B38" s="1159"/>
      <c r="C38" s="1159"/>
      <c r="D38" s="1159"/>
      <c r="E38" s="1159"/>
      <c r="F38" s="1159"/>
      <c r="G38" s="1099"/>
      <c r="H38" s="1099"/>
      <c r="I38" s="1099"/>
      <c r="J38" s="38"/>
      <c r="K38" s="38"/>
      <c r="L38" s="84"/>
      <c r="M38" s="1099"/>
      <c r="O38" s="1101"/>
      <c r="P38" s="1101"/>
      <c r="Q38" s="1101"/>
      <c r="R38" s="1101"/>
      <c r="S38" s="1101"/>
      <c r="T38" s="1101"/>
      <c r="U38" s="1101"/>
      <c r="V38" s="1101"/>
    </row>
    <row r="39" spans="1:22">
      <c r="A39" s="647" t="s">
        <v>593</v>
      </c>
      <c r="B39" s="648"/>
      <c r="C39" s="1159"/>
      <c r="D39" s="1159"/>
      <c r="E39" s="1159"/>
      <c r="F39" s="1159"/>
      <c r="G39" s="1099"/>
      <c r="H39" s="1099"/>
      <c r="I39" s="1099"/>
      <c r="J39" s="38"/>
      <c r="K39" s="38"/>
      <c r="L39" s="84"/>
      <c r="M39" s="1099"/>
      <c r="N39" s="1101"/>
      <c r="O39" s="1101"/>
      <c r="P39" s="1101"/>
      <c r="Q39" s="1101"/>
      <c r="R39" s="1101"/>
      <c r="S39" s="1101"/>
      <c r="T39" s="1101"/>
      <c r="U39" s="1101"/>
      <c r="V39" s="1101"/>
    </row>
    <row r="40" spans="1:22" ht="13.5" customHeight="1">
      <c r="A40" s="1099"/>
      <c r="J40" s="30"/>
      <c r="K40" s="30"/>
      <c r="L40" s="84"/>
      <c r="M40" s="1099"/>
      <c r="N40" s="1101"/>
      <c r="O40" s="1101"/>
      <c r="P40" s="1101"/>
      <c r="Q40" s="1101"/>
      <c r="R40" s="1101"/>
      <c r="S40" s="1101"/>
      <c r="T40" s="1101"/>
      <c r="U40" s="1101"/>
      <c r="V40" s="1101"/>
    </row>
    <row r="41" spans="1:22" ht="13.5" customHeight="1">
      <c r="A41" s="1255" t="s">
        <v>478</v>
      </c>
      <c r="B41" s="1255"/>
      <c r="C41" s="1255"/>
      <c r="D41" s="1255"/>
      <c r="E41" s="1255"/>
      <c r="F41" s="281"/>
      <c r="G41" s="281"/>
      <c r="H41" s="281"/>
      <c r="I41" s="281"/>
      <c r="J41" s="30"/>
      <c r="K41" s="30"/>
      <c r="L41" s="84"/>
      <c r="M41" s="1099"/>
      <c r="N41" s="1101"/>
      <c r="O41" s="1101"/>
      <c r="P41" s="1101"/>
      <c r="Q41" s="1101"/>
      <c r="R41" s="1101"/>
      <c r="S41" s="1101"/>
      <c r="T41" s="1101"/>
      <c r="U41" s="1101"/>
      <c r="V41" s="1101"/>
    </row>
    <row r="42" spans="1:22" ht="42" customHeight="1" thickBot="1">
      <c r="A42" s="70" t="s">
        <v>354</v>
      </c>
      <c r="B42" s="1146" t="s">
        <v>366</v>
      </c>
      <c r="C42" s="1146" t="s">
        <v>367</v>
      </c>
      <c r="D42" s="1146" t="s">
        <v>368</v>
      </c>
      <c r="E42" s="1146" t="s">
        <v>369</v>
      </c>
      <c r="F42" s="281"/>
      <c r="G42" s="281"/>
      <c r="H42" s="281"/>
      <c r="I42" s="281"/>
      <c r="J42" s="38"/>
      <c r="K42" s="38"/>
      <c r="L42" s="84"/>
      <c r="M42" s="1099"/>
      <c r="N42" s="1101"/>
      <c r="O42" s="1101"/>
      <c r="P42" s="1101"/>
      <c r="Q42" s="1101"/>
      <c r="R42" s="1101"/>
      <c r="S42" s="1101"/>
      <c r="T42" s="1101"/>
      <c r="U42" s="1101"/>
      <c r="V42" s="1101"/>
    </row>
    <row r="43" spans="1:22" ht="13.5" customHeight="1">
      <c r="A43" s="27" t="s">
        <v>590</v>
      </c>
      <c r="B43" s="60">
        <v>14587804.100263599</v>
      </c>
      <c r="C43" s="60">
        <v>17852398.113633554</v>
      </c>
      <c r="D43" s="128">
        <f>C43/B43</f>
        <v>1.22378926882566</v>
      </c>
      <c r="E43" s="62" t="s">
        <v>107</v>
      </c>
      <c r="F43" s="281"/>
      <c r="G43" s="281"/>
      <c r="H43" s="281"/>
      <c r="I43" s="281"/>
      <c r="J43" s="42"/>
      <c r="K43" s="42"/>
      <c r="L43" s="84"/>
      <c r="M43" s="1099"/>
      <c r="N43" s="1101"/>
      <c r="O43" s="1101"/>
      <c r="P43" s="1101"/>
      <c r="Q43" s="1101"/>
      <c r="R43" s="1101"/>
      <c r="S43" s="1101"/>
      <c r="T43" s="1101"/>
      <c r="U43" s="1101"/>
      <c r="V43" s="1101"/>
    </row>
    <row r="44" spans="1:22">
      <c r="A44" s="51" t="s">
        <v>591</v>
      </c>
      <c r="B44" s="60">
        <v>5756698.8116035499</v>
      </c>
      <c r="C44" s="60">
        <v>6697573.4416639563</v>
      </c>
      <c r="D44" s="128">
        <f>C44/B44</f>
        <v>1.1634399611395203</v>
      </c>
      <c r="E44" s="62" t="s">
        <v>107</v>
      </c>
      <c r="F44" s="35"/>
      <c r="G44" s="35"/>
      <c r="H44" s="35"/>
      <c r="I44" s="35"/>
      <c r="J44" s="32"/>
      <c r="K44" s="32"/>
      <c r="L44" s="84"/>
      <c r="M44" s="1099"/>
      <c r="N44" s="1101"/>
      <c r="O44" s="1101"/>
      <c r="P44" s="1101"/>
      <c r="Q44" s="1101"/>
      <c r="R44" s="1101"/>
      <c r="S44" s="1101"/>
      <c r="T44" s="1101"/>
      <c r="U44" s="1101"/>
      <c r="V44" s="1101"/>
    </row>
    <row r="45" spans="1:22" ht="15.6" thickBot="1">
      <c r="A45" s="934" t="s">
        <v>27</v>
      </c>
      <c r="B45" s="918">
        <f>B43+B44</f>
        <v>20344502.911867149</v>
      </c>
      <c r="C45" s="918">
        <f>C43+C44</f>
        <v>24549971.555297509</v>
      </c>
      <c r="D45" s="928">
        <f>C45/B45</f>
        <v>1.2067127745341601</v>
      </c>
      <c r="E45" s="928" t="s">
        <v>107</v>
      </c>
      <c r="F45" s="125"/>
      <c r="G45" s="125"/>
      <c r="H45" s="125"/>
      <c r="I45" s="125"/>
      <c r="J45" s="229"/>
      <c r="K45" s="229"/>
      <c r="L45" s="232"/>
      <c r="M45" s="1099"/>
      <c r="N45" s="1101"/>
      <c r="O45" s="1101"/>
      <c r="P45" s="1101"/>
      <c r="Q45" s="1099"/>
      <c r="R45" s="1101"/>
      <c r="S45" s="1101"/>
      <c r="T45" s="1101"/>
      <c r="U45" s="1101"/>
      <c r="V45" s="1101"/>
    </row>
    <row r="46" spans="1:22" ht="13.8" thickTop="1">
      <c r="A46" s="1101"/>
      <c r="B46" s="61"/>
      <c r="C46" s="407"/>
      <c r="E46" s="281"/>
      <c r="F46" s="281"/>
      <c r="G46" s="281"/>
      <c r="H46" s="281"/>
      <c r="I46" s="281"/>
      <c r="J46" s="42"/>
      <c r="K46" s="42"/>
      <c r="L46" s="84"/>
      <c r="M46" s="1099"/>
      <c r="N46" s="1153"/>
      <c r="O46" s="1153"/>
      <c r="P46" s="1153"/>
      <c r="Q46" s="1153"/>
      <c r="R46" s="1153"/>
      <c r="S46" s="1153"/>
      <c r="T46" s="1153"/>
      <c r="U46" s="1153"/>
      <c r="V46" s="1153"/>
    </row>
    <row r="47" spans="1:22" s="630" customFormat="1" ht="13.35" customHeight="1">
      <c r="A47" s="59" t="s">
        <v>587</v>
      </c>
      <c r="B47" s="2"/>
      <c r="C47" s="30"/>
      <c r="D47" s="30"/>
      <c r="E47" s="281"/>
      <c r="F47" s="281"/>
      <c r="G47" s="281"/>
      <c r="H47" s="281"/>
      <c r="I47" s="281"/>
      <c r="J47" s="42"/>
      <c r="K47" s="42"/>
      <c r="L47" s="84"/>
      <c r="M47" s="1150"/>
      <c r="N47" s="1101"/>
      <c r="O47" s="1101"/>
      <c r="P47" s="1101"/>
      <c r="Q47" s="1101"/>
      <c r="R47" s="1101"/>
      <c r="S47" s="1101"/>
      <c r="T47" s="1101"/>
      <c r="U47" s="1101"/>
      <c r="V47" s="1101"/>
    </row>
    <row r="48" spans="1:22">
      <c r="A48" s="59" t="s">
        <v>594</v>
      </c>
      <c r="B48" s="3"/>
      <c r="C48" s="35"/>
      <c r="D48" s="35"/>
      <c r="E48" s="35"/>
      <c r="F48" s="35"/>
      <c r="G48" s="35"/>
      <c r="H48" s="35"/>
      <c r="I48" s="35"/>
      <c r="J48" s="35"/>
      <c r="K48" s="35"/>
      <c r="L48" s="84"/>
      <c r="M48" s="1099"/>
      <c r="N48" s="1"/>
      <c r="O48" s="1"/>
      <c r="P48" s="1"/>
      <c r="Q48" s="1"/>
      <c r="R48" s="1"/>
      <c r="S48" s="1"/>
      <c r="T48" s="1"/>
      <c r="U48" s="1"/>
      <c r="V48" s="1"/>
    </row>
    <row r="49" spans="1:22" s="1" customFormat="1" ht="13.35" customHeight="1">
      <c r="A49" s="290" t="s">
        <v>595</v>
      </c>
      <c r="B49" s="290"/>
      <c r="C49" s="290"/>
      <c r="D49" s="290"/>
      <c r="E49" s="290"/>
      <c r="F49" s="35"/>
      <c r="G49" s="35"/>
      <c r="H49" s="35"/>
      <c r="I49" s="35"/>
      <c r="J49" s="66"/>
      <c r="K49" s="66"/>
      <c r="L49" s="84"/>
      <c r="M49" s="1099"/>
      <c r="N49" s="1101"/>
      <c r="O49" s="1101"/>
      <c r="P49" s="1101"/>
      <c r="Q49" s="1101"/>
      <c r="R49" s="1101"/>
      <c r="S49" s="1101"/>
      <c r="T49" s="1101"/>
      <c r="U49" s="1101"/>
      <c r="V49" s="1101"/>
    </row>
    <row r="50" spans="1:22">
      <c r="A50" s="290" t="s">
        <v>256</v>
      </c>
      <c r="B50" s="3"/>
      <c r="C50" s="35"/>
      <c r="D50" s="35"/>
      <c r="E50" s="35"/>
      <c r="F50" s="35"/>
      <c r="G50" s="35"/>
      <c r="H50" s="35"/>
      <c r="I50" s="35"/>
      <c r="J50" s="42"/>
      <c r="K50" s="42"/>
      <c r="L50" s="84"/>
      <c r="M50" s="1099"/>
      <c r="N50" s="1101"/>
      <c r="O50" s="1101"/>
      <c r="P50" s="1101"/>
      <c r="Q50" s="1101"/>
      <c r="R50" s="1101"/>
      <c r="S50" s="1101"/>
      <c r="T50" s="1101"/>
      <c r="U50" s="1101"/>
      <c r="V50" s="1101"/>
    </row>
    <row r="51" spans="1:22">
      <c r="A51" s="1101"/>
      <c r="B51" s="3"/>
      <c r="C51" s="35"/>
      <c r="D51" s="35"/>
      <c r="E51" s="35"/>
      <c r="F51" s="35"/>
      <c r="G51" s="35"/>
      <c r="H51" s="35"/>
      <c r="I51" s="35"/>
      <c r="J51" s="42"/>
      <c r="K51" s="42"/>
      <c r="L51" s="84"/>
      <c r="M51" s="1099"/>
      <c r="N51" s="1101"/>
      <c r="O51" s="1101"/>
      <c r="P51" s="1101"/>
      <c r="Q51" s="1101"/>
      <c r="R51" s="1101"/>
      <c r="S51" s="1101"/>
      <c r="T51" s="1101"/>
      <c r="U51" s="1101"/>
      <c r="V51" s="1101"/>
    </row>
    <row r="52" spans="1:22">
      <c r="A52" s="1099"/>
      <c r="B52" s="1105"/>
      <c r="C52" s="36"/>
      <c r="D52" s="36"/>
      <c r="E52" s="36"/>
      <c r="F52" s="36"/>
      <c r="G52" s="36"/>
      <c r="H52" s="36"/>
      <c r="I52" s="36"/>
      <c r="J52" s="32"/>
      <c r="K52" s="32"/>
      <c r="L52" s="84"/>
      <c r="M52" s="1099"/>
      <c r="N52" s="1101"/>
      <c r="O52" s="1101"/>
      <c r="P52" s="1101"/>
      <c r="Q52" s="1101"/>
      <c r="R52" s="1101"/>
      <c r="S52" s="1101"/>
      <c r="T52" s="1101"/>
      <c r="U52" s="1101"/>
      <c r="V52" s="1101"/>
    </row>
    <row r="53" spans="1:22" ht="13.5" customHeight="1">
      <c r="A53" s="1255" t="s">
        <v>596</v>
      </c>
      <c r="B53" s="1255"/>
      <c r="C53" s="1255"/>
      <c r="D53" s="1255"/>
      <c r="E53" s="1255"/>
      <c r="J53" s="32"/>
      <c r="K53" s="32"/>
      <c r="L53" s="84"/>
      <c r="M53" s="1099"/>
      <c r="N53" s="1101"/>
      <c r="O53" s="1101"/>
      <c r="P53" s="1101"/>
      <c r="Q53" s="1101"/>
      <c r="R53" s="1101"/>
      <c r="S53" s="1101"/>
      <c r="T53" s="1101"/>
      <c r="U53" s="1101"/>
      <c r="V53" s="1101"/>
    </row>
    <row r="54" spans="1:22" ht="59.25" customHeight="1" thickBot="1">
      <c r="A54" s="70" t="s">
        <v>354</v>
      </c>
      <c r="B54" s="1146" t="s">
        <v>372</v>
      </c>
      <c r="C54" s="1146" t="s">
        <v>373</v>
      </c>
      <c r="D54" s="1146" t="s">
        <v>374</v>
      </c>
      <c r="E54" s="1146" t="s">
        <v>369</v>
      </c>
      <c r="F54" s="281"/>
      <c r="G54" s="281"/>
      <c r="H54" s="281"/>
      <c r="I54" s="281"/>
      <c r="J54" s="38"/>
      <c r="K54" s="38"/>
      <c r="L54" s="84"/>
      <c r="M54" s="1099"/>
      <c r="O54" s="1101"/>
      <c r="P54" s="1101"/>
      <c r="Q54" s="1101"/>
      <c r="R54" s="1101"/>
      <c r="S54" s="1101"/>
      <c r="T54" s="1101"/>
      <c r="U54" s="1101"/>
      <c r="V54" s="1101"/>
    </row>
    <row r="55" spans="1:22" ht="13.5" customHeight="1">
      <c r="A55" s="27" t="s">
        <v>590</v>
      </c>
      <c r="B55" s="60">
        <v>1444.6179389152701</v>
      </c>
      <c r="C55" s="277">
        <v>2381.1277669869633</v>
      </c>
      <c r="D55" s="128">
        <f>C55/B55</f>
        <v>1.6482750925652332</v>
      </c>
      <c r="E55" s="62" t="s">
        <v>107</v>
      </c>
      <c r="J55" s="63"/>
      <c r="K55" s="63"/>
      <c r="L55" s="84"/>
      <c r="M55" s="1099"/>
      <c r="N55" s="33"/>
      <c r="O55" s="1101"/>
      <c r="P55" s="1101"/>
      <c r="Q55" s="1101"/>
      <c r="R55" s="1101"/>
      <c r="S55" s="1101"/>
      <c r="T55" s="1101"/>
      <c r="U55" s="1101"/>
      <c r="V55" s="1101"/>
    </row>
    <row r="56" spans="1:22" ht="13.5" customHeight="1">
      <c r="A56" s="51" t="s">
        <v>591</v>
      </c>
      <c r="B56" s="60">
        <v>489.93179630604601</v>
      </c>
      <c r="C56" s="1054">
        <v>1009.5366060465391</v>
      </c>
      <c r="D56" s="128">
        <f>C56/B56</f>
        <v>2.0605656004737263</v>
      </c>
      <c r="E56" s="62" t="s">
        <v>107</v>
      </c>
      <c r="F56" s="42"/>
      <c r="G56" s="42"/>
      <c r="H56" s="42"/>
      <c r="I56" s="42"/>
      <c r="J56" s="68"/>
      <c r="K56" s="68"/>
      <c r="L56" s="84"/>
      <c r="M56" s="1099"/>
      <c r="N56" s="33"/>
      <c r="O56" s="1101"/>
      <c r="P56" s="1101"/>
      <c r="Q56" s="1101"/>
      <c r="R56" s="1101"/>
      <c r="S56" s="1101"/>
      <c r="T56" s="1101"/>
      <c r="U56" s="1101"/>
      <c r="V56" s="1101"/>
    </row>
    <row r="57" spans="1:22" ht="13.8" thickBot="1">
      <c r="A57" s="917" t="s">
        <v>27</v>
      </c>
      <c r="B57" s="929">
        <f>B55+B56</f>
        <v>1934.549735221316</v>
      </c>
      <c r="C57" s="929">
        <f>C55+C56</f>
        <v>3390.6643730335022</v>
      </c>
      <c r="D57" s="935">
        <f>C57/B57</f>
        <v>1.752689171697932</v>
      </c>
      <c r="E57" s="935" t="s">
        <v>107</v>
      </c>
      <c r="F57" s="32"/>
      <c r="G57" s="32"/>
      <c r="H57" s="32"/>
      <c r="I57" s="32"/>
      <c r="J57" s="69"/>
      <c r="K57" s="69"/>
      <c r="L57" s="84"/>
      <c r="M57" s="1099"/>
      <c r="N57" s="33"/>
      <c r="O57" s="1101"/>
      <c r="P57" s="1101"/>
      <c r="Q57" s="1101"/>
      <c r="R57" s="1101"/>
      <c r="S57" s="1101"/>
      <c r="T57" s="1101"/>
      <c r="U57" s="1101"/>
      <c r="V57" s="1101"/>
    </row>
    <row r="58" spans="1:22" s="1" customFormat="1" ht="15.6" thickTop="1">
      <c r="A58" s="1101"/>
      <c r="B58" s="61"/>
      <c r="C58" s="407"/>
      <c r="D58" s="30"/>
      <c r="E58" s="281"/>
      <c r="F58" s="34"/>
      <c r="G58" s="34"/>
      <c r="H58" s="34"/>
      <c r="I58" s="34"/>
      <c r="J58" s="66"/>
      <c r="K58" s="66"/>
      <c r="L58" s="84"/>
      <c r="M58" s="1099"/>
      <c r="N58" s="33"/>
      <c r="O58" s="1101"/>
      <c r="P58" s="1101"/>
      <c r="Q58" s="1101"/>
      <c r="R58" s="1101"/>
      <c r="S58" s="1101"/>
      <c r="T58" s="1101"/>
    </row>
    <row r="59" spans="1:22" s="1" customFormat="1" ht="15">
      <c r="A59" s="59" t="s">
        <v>587</v>
      </c>
      <c r="B59" s="2"/>
      <c r="C59" s="30"/>
      <c r="D59" s="30"/>
      <c r="E59" s="281"/>
      <c r="F59" s="34"/>
      <c r="G59" s="34"/>
      <c r="H59" s="34"/>
      <c r="I59" s="34"/>
      <c r="J59" s="66"/>
      <c r="K59" s="66"/>
      <c r="L59" s="84"/>
      <c r="M59" s="1099"/>
      <c r="N59" s="33"/>
      <c r="O59" s="1101"/>
      <c r="P59" s="1101"/>
      <c r="Q59" s="1101"/>
      <c r="R59" s="1101"/>
      <c r="S59" s="1101"/>
      <c r="T59" s="1101"/>
    </row>
    <row r="60" spans="1:22" s="1" customFormat="1" ht="13.35" customHeight="1">
      <c r="A60" s="59" t="s">
        <v>594</v>
      </c>
      <c r="B60" s="3"/>
      <c r="C60" s="42"/>
      <c r="D60" s="42"/>
      <c r="E60" s="42"/>
      <c r="F60" s="42"/>
      <c r="G60" s="42"/>
      <c r="H60" s="42"/>
      <c r="I60" s="42"/>
      <c r="J60" s="66"/>
      <c r="K60" s="66"/>
      <c r="L60" s="84"/>
      <c r="M60" s="1099"/>
    </row>
    <row r="61" spans="1:22" s="1" customFormat="1" ht="13.35" customHeight="1">
      <c r="A61" s="290" t="s">
        <v>597</v>
      </c>
      <c r="B61" s="290"/>
      <c r="C61" s="290"/>
      <c r="D61" s="290"/>
      <c r="E61" s="290"/>
      <c r="F61" s="35"/>
      <c r="G61" s="35"/>
      <c r="H61" s="35"/>
      <c r="I61" s="35"/>
      <c r="J61" s="66"/>
      <c r="K61" s="66"/>
      <c r="L61" s="84"/>
      <c r="M61" s="1099"/>
      <c r="N61" s="68"/>
    </row>
    <row r="62" spans="1:22" s="1" customFormat="1" ht="13.35" customHeight="1">
      <c r="A62" s="290" t="s">
        <v>256</v>
      </c>
      <c r="B62" s="1159"/>
      <c r="C62" s="1159"/>
      <c r="D62" s="1159"/>
      <c r="E62" s="1099"/>
      <c r="F62" s="1099"/>
      <c r="G62" s="1099"/>
      <c r="H62" s="1099"/>
      <c r="I62" s="1099"/>
      <c r="J62" s="280"/>
      <c r="K62" s="280"/>
      <c r="L62" s="84"/>
      <c r="M62" s="1099"/>
      <c r="N62" s="67"/>
    </row>
    <row r="63" spans="1:22" s="1" customFormat="1" ht="13.35" customHeight="1">
      <c r="A63" s="290"/>
      <c r="B63" s="1159"/>
      <c r="C63" s="1159"/>
      <c r="D63" s="1159"/>
      <c r="E63" s="1099"/>
      <c r="F63" s="1099"/>
      <c r="G63" s="1099"/>
      <c r="H63" s="1099"/>
      <c r="I63" s="1099"/>
      <c r="J63" s="280"/>
      <c r="K63" s="280"/>
      <c r="L63" s="84"/>
      <c r="M63" s="1099"/>
      <c r="N63" s="67"/>
    </row>
    <row r="64" spans="1:22" s="1" customFormat="1" ht="5.25" customHeight="1">
      <c r="A64" s="1298"/>
      <c r="B64" s="1298"/>
      <c r="C64" s="1298"/>
      <c r="D64" s="1298"/>
      <c r="E64" s="1298"/>
      <c r="F64" s="1298"/>
      <c r="G64" s="1298"/>
      <c r="H64" s="1298"/>
      <c r="I64" s="1298"/>
      <c r="J64" s="1102"/>
      <c r="K64" s="1102"/>
      <c r="L64" s="84"/>
      <c r="M64" s="1099"/>
      <c r="N64" s="67"/>
    </row>
    <row r="65" spans="1:21" s="1" customFormat="1">
      <c r="A65" s="1257"/>
      <c r="B65" s="1257"/>
      <c r="C65" s="1257"/>
      <c r="D65" s="1257"/>
      <c r="E65" s="1101"/>
      <c r="F65" s="1101"/>
      <c r="G65" s="1101"/>
      <c r="H65" s="1101"/>
      <c r="I65" s="1101"/>
      <c r="J65" s="1099"/>
      <c r="K65" s="1099"/>
      <c r="L65" s="84"/>
      <c r="M65" s="1099"/>
      <c r="N65" s="67"/>
    </row>
    <row r="66" spans="1:21" ht="15.6">
      <c r="A66" s="1263" t="s">
        <v>275</v>
      </c>
      <c r="B66" s="1263"/>
      <c r="C66" s="1263"/>
      <c r="D66" s="1263"/>
      <c r="E66" s="1099"/>
      <c r="F66" s="1099"/>
      <c r="G66" s="1099"/>
      <c r="H66" s="1099"/>
      <c r="I66" s="1099"/>
      <c r="J66" s="280"/>
      <c r="K66" s="280"/>
      <c r="L66" s="84"/>
      <c r="M66" s="1099"/>
      <c r="N66" s="67"/>
      <c r="O66" s="1"/>
      <c r="P66" s="1"/>
      <c r="Q66" s="1"/>
      <c r="R66" s="1"/>
      <c r="S66" s="1"/>
      <c r="T66" s="1"/>
      <c r="U66" s="1101"/>
    </row>
    <row r="67" spans="1:21" ht="13.5" customHeight="1">
      <c r="A67" s="1263"/>
      <c r="B67" s="1263"/>
      <c r="C67" s="1263"/>
      <c r="D67" s="1263"/>
      <c r="E67" s="1099"/>
      <c r="F67" s="1099"/>
      <c r="G67" s="1099"/>
      <c r="H67" s="1099"/>
      <c r="I67" s="1099"/>
      <c r="J67" s="280"/>
      <c r="K67" s="280"/>
      <c r="L67" s="84"/>
      <c r="M67" s="1099"/>
      <c r="N67" s="67"/>
      <c r="O67" s="1"/>
      <c r="P67" s="1"/>
      <c r="Q67" s="1"/>
      <c r="R67" s="1"/>
      <c r="S67" s="1"/>
      <c r="T67" s="1"/>
      <c r="U67" s="1101"/>
    </row>
    <row r="68" spans="1:21" ht="13.5" customHeight="1">
      <c r="A68" s="1255" t="s">
        <v>598</v>
      </c>
      <c r="B68" s="1255"/>
      <c r="C68" s="1255"/>
      <c r="D68" s="1255"/>
      <c r="E68" s="1099"/>
      <c r="F68" s="1099"/>
      <c r="G68" s="1099"/>
      <c r="H68" s="1099"/>
      <c r="I68" s="1099"/>
      <c r="J68" s="30"/>
      <c r="K68" s="30"/>
      <c r="L68" s="84"/>
      <c r="M68" s="1099"/>
      <c r="N68" s="40"/>
      <c r="O68" s="1101"/>
      <c r="P68" s="1101"/>
      <c r="Q68" s="1101"/>
      <c r="R68" s="14"/>
      <c r="S68" s="23"/>
      <c r="T68" s="24"/>
      <c r="U68" s="1101"/>
    </row>
    <row r="69" spans="1:21" ht="27" customHeight="1" thickBot="1">
      <c r="A69" s="70" t="s">
        <v>354</v>
      </c>
      <c r="B69" s="1146" t="s">
        <v>267</v>
      </c>
      <c r="C69" s="1146" t="s">
        <v>599</v>
      </c>
      <c r="D69" s="1146" t="s">
        <v>600</v>
      </c>
      <c r="E69" s="60"/>
      <c r="F69" s="280"/>
      <c r="G69" s="280"/>
      <c r="H69" s="280"/>
      <c r="I69" s="280"/>
      <c r="J69" s="281"/>
      <c r="K69" s="281"/>
      <c r="L69" s="84"/>
      <c r="M69" s="1099"/>
      <c r="N69" s="33"/>
      <c r="O69" s="1101"/>
      <c r="P69" s="1101"/>
      <c r="Q69" s="1101"/>
      <c r="R69" s="16"/>
      <c r="S69" s="1101"/>
      <c r="T69" s="1101"/>
      <c r="U69" s="1101"/>
    </row>
    <row r="70" spans="1:21" ht="13.5" customHeight="1">
      <c r="A70" s="27" t="s">
        <v>590</v>
      </c>
      <c r="B70" s="60">
        <v>15234566.388118837</v>
      </c>
      <c r="C70" s="60">
        <v>87041.36</v>
      </c>
      <c r="D70" s="60">
        <v>423067</v>
      </c>
      <c r="E70" s="60"/>
      <c r="F70" s="28"/>
      <c r="G70" s="28"/>
      <c r="H70" s="28"/>
      <c r="I70" s="28"/>
      <c r="J70" s="281"/>
      <c r="K70" s="281"/>
      <c r="L70" s="84"/>
      <c r="M70" s="1099"/>
      <c r="N70" s="38"/>
      <c r="O70" s="1101"/>
      <c r="P70" s="1101"/>
      <c r="Q70" s="1101"/>
      <c r="R70" s="1101"/>
      <c r="S70" s="1101"/>
      <c r="T70" s="1101"/>
      <c r="U70" s="1101"/>
    </row>
    <row r="71" spans="1:21" ht="13.5" customHeight="1">
      <c r="A71" s="51" t="s">
        <v>591</v>
      </c>
      <c r="B71" s="60">
        <v>5521937.6441078931</v>
      </c>
      <c r="C71" s="60">
        <v>36667.119999999995</v>
      </c>
      <c r="D71" s="60">
        <v>138532</v>
      </c>
      <c r="E71" s="280"/>
      <c r="F71" s="28"/>
      <c r="G71" s="28"/>
      <c r="H71" s="28"/>
      <c r="I71" s="280"/>
      <c r="J71" s="281"/>
      <c r="K71" s="281"/>
      <c r="L71" s="84"/>
      <c r="M71" s="1099"/>
      <c r="N71" s="38"/>
      <c r="O71" s="1101"/>
      <c r="P71" s="1101"/>
      <c r="Q71" s="1101"/>
      <c r="R71" s="1101"/>
      <c r="S71" s="1101"/>
      <c r="T71" s="1101"/>
      <c r="U71" s="1101"/>
    </row>
    <row r="72" spans="1:21" ht="13.8" thickBot="1">
      <c r="A72" s="917" t="s">
        <v>27</v>
      </c>
      <c r="B72" s="929">
        <f>B70+B71</f>
        <v>20756504.03222673</v>
      </c>
      <c r="C72" s="929">
        <f>C70+C71</f>
        <v>123708.48</v>
      </c>
      <c r="D72" s="929">
        <f>D70+D71</f>
        <v>561599</v>
      </c>
      <c r="F72" s="407"/>
      <c r="G72" s="407"/>
      <c r="H72" s="407"/>
      <c r="J72" s="35"/>
      <c r="K72" s="35"/>
      <c r="L72" s="84"/>
      <c r="M72" s="1099"/>
      <c r="N72" s="41"/>
      <c r="O72" s="1101"/>
      <c r="P72" s="1101"/>
      <c r="Q72" s="1101"/>
      <c r="R72" s="16"/>
      <c r="S72" s="1101"/>
      <c r="T72" s="1101"/>
      <c r="U72" s="15"/>
    </row>
    <row r="73" spans="1:21" ht="13.8" thickTop="1">
      <c r="A73" s="1101"/>
      <c r="B73" s="61"/>
      <c r="C73" s="479"/>
      <c r="D73" s="407"/>
      <c r="J73" s="30"/>
      <c r="K73" s="30"/>
      <c r="L73" s="84"/>
      <c r="M73" s="1099"/>
      <c r="N73" s="41"/>
      <c r="O73" s="1101"/>
      <c r="P73" s="1101"/>
      <c r="Q73" s="1101"/>
      <c r="R73" s="16"/>
      <c r="S73" s="1101"/>
      <c r="T73" s="1101"/>
      <c r="U73" s="15"/>
    </row>
    <row r="74" spans="1:21">
      <c r="A74" s="59" t="s">
        <v>587</v>
      </c>
      <c r="J74" s="30"/>
      <c r="K74" s="30"/>
      <c r="L74" s="84"/>
      <c r="M74" s="1099"/>
      <c r="N74" s="40"/>
      <c r="O74" s="1101"/>
      <c r="P74" s="1"/>
      <c r="Q74" s="1101"/>
      <c r="R74" s="14"/>
      <c r="S74" s="23"/>
      <c r="T74" s="24"/>
      <c r="U74" s="15"/>
    </row>
    <row r="75" spans="1:21">
      <c r="A75" s="59" t="s">
        <v>601</v>
      </c>
      <c r="J75" s="30"/>
      <c r="K75" s="30"/>
      <c r="L75" s="84"/>
      <c r="M75" s="1099"/>
      <c r="N75" s="40"/>
      <c r="O75" s="1101"/>
      <c r="P75" s="1101"/>
      <c r="Q75" s="1101"/>
      <c r="R75" s="14"/>
      <c r="S75" s="23"/>
      <c r="T75" s="24"/>
      <c r="U75" s="1101"/>
    </row>
    <row r="76" spans="1:21">
      <c r="A76" s="290" t="s">
        <v>602</v>
      </c>
      <c r="B76" s="58"/>
      <c r="C76" s="58"/>
      <c r="D76" s="58"/>
      <c r="E76" s="58"/>
      <c r="F76" s="38"/>
      <c r="G76" s="38"/>
      <c r="H76" s="38"/>
      <c r="I76" s="38"/>
      <c r="J76" s="35"/>
      <c r="K76" s="35"/>
      <c r="L76" s="84"/>
      <c r="M76" s="1099"/>
      <c r="N76" s="40"/>
      <c r="O76" s="1101"/>
      <c r="P76" s="1101"/>
      <c r="Q76" s="1101"/>
      <c r="R76" s="14"/>
      <c r="S76" s="23"/>
      <c r="T76" s="24"/>
      <c r="U76" s="1101"/>
    </row>
    <row r="77" spans="1:21">
      <c r="A77" s="1099"/>
      <c r="F77" s="38"/>
      <c r="J77" s="36"/>
      <c r="K77" s="36"/>
      <c r="L77" s="84"/>
      <c r="M77" s="1099"/>
      <c r="N77" s="33"/>
      <c r="O77" s="1101"/>
      <c r="P77" s="1101"/>
      <c r="Q77" s="1101"/>
      <c r="R77" s="16"/>
      <c r="S77" s="1101"/>
      <c r="T77" s="1101"/>
      <c r="U77" s="1101"/>
    </row>
    <row r="78" spans="1:21">
      <c r="A78" s="1099"/>
      <c r="J78" s="36"/>
      <c r="K78" s="36"/>
      <c r="L78" s="84"/>
      <c r="M78" s="1099"/>
      <c r="N78" s="41"/>
      <c r="O78" s="1101"/>
      <c r="P78" s="1101"/>
      <c r="Q78" s="1101"/>
      <c r="R78" s="16"/>
      <c r="S78" s="1101"/>
      <c r="T78" s="1101"/>
      <c r="U78" s="1101"/>
    </row>
    <row r="79" spans="1:21">
      <c r="A79" s="1255" t="s">
        <v>603</v>
      </c>
      <c r="B79" s="1255"/>
      <c r="C79" s="1255"/>
      <c r="D79" s="1255"/>
      <c r="J79" s="36"/>
      <c r="K79" s="36"/>
      <c r="L79" s="84"/>
      <c r="M79" s="1099"/>
      <c r="O79" s="30"/>
      <c r="P79" s="1101"/>
      <c r="Q79" s="1101"/>
      <c r="R79" s="1101"/>
      <c r="S79" s="1101"/>
      <c r="T79" s="1101"/>
      <c r="U79" s="1101"/>
    </row>
    <row r="80" spans="1:21" ht="27" thickBot="1">
      <c r="A80" s="70" t="s">
        <v>354</v>
      </c>
      <c r="B80" s="1146" t="s">
        <v>267</v>
      </c>
      <c r="C80" s="1146" t="s">
        <v>599</v>
      </c>
      <c r="D80" s="1146" t="s">
        <v>600</v>
      </c>
      <c r="J80" s="36"/>
      <c r="K80" s="36"/>
      <c r="L80" s="84"/>
      <c r="M80" s="1099"/>
      <c r="O80" s="30"/>
      <c r="P80" s="1101"/>
      <c r="Q80" s="1101"/>
      <c r="R80" s="1101"/>
      <c r="S80" s="1101"/>
      <c r="T80" s="1101"/>
      <c r="U80" s="1101"/>
    </row>
    <row r="81" spans="1:22">
      <c r="A81" s="27" t="s">
        <v>590</v>
      </c>
      <c r="B81" s="60">
        <v>2617831.7255147188</v>
      </c>
      <c r="C81" s="60">
        <v>4245.92</v>
      </c>
      <c r="D81" s="60">
        <v>20637</v>
      </c>
      <c r="G81" s="407"/>
      <c r="J81" s="36"/>
      <c r="K81" s="36"/>
      <c r="L81" s="84"/>
      <c r="M81" s="1099"/>
      <c r="O81" s="30"/>
      <c r="P81" s="1101"/>
      <c r="Q81" s="1101"/>
      <c r="R81" s="1101"/>
      <c r="S81" s="1101"/>
      <c r="T81" s="1101"/>
      <c r="U81" s="1101"/>
      <c r="V81" s="1101"/>
    </row>
    <row r="82" spans="1:22">
      <c r="A82" s="27" t="s">
        <v>591</v>
      </c>
      <c r="B82" s="60">
        <v>1175635.7975560636</v>
      </c>
      <c r="C82" s="60">
        <v>1788.64</v>
      </c>
      <c r="D82" s="60">
        <v>6758</v>
      </c>
      <c r="J82" s="36"/>
      <c r="K82" s="36"/>
      <c r="L82" s="84"/>
      <c r="M82" s="1099"/>
      <c r="O82" s="30"/>
      <c r="P82" s="1101"/>
      <c r="Q82" s="1101"/>
      <c r="R82" s="1101"/>
      <c r="S82" s="1101"/>
      <c r="T82" s="1101"/>
      <c r="U82" s="1101"/>
      <c r="V82" s="1101"/>
    </row>
    <row r="83" spans="1:22" ht="13.8" thickBot="1">
      <c r="A83" s="917" t="s">
        <v>27</v>
      </c>
      <c r="B83" s="929">
        <f>B81+B82</f>
        <v>3793467.5230707824</v>
      </c>
      <c r="C83" s="929">
        <f>C81+C82</f>
        <v>6034.56</v>
      </c>
      <c r="D83" s="929">
        <f>D81+D82</f>
        <v>27395</v>
      </c>
      <c r="J83" s="36"/>
      <c r="K83" s="36"/>
      <c r="L83" s="84"/>
      <c r="M83" s="1099"/>
      <c r="O83" s="30"/>
      <c r="P83" s="1101"/>
      <c r="Q83" s="1101"/>
      <c r="R83" s="1101"/>
      <c r="S83" s="1101"/>
      <c r="T83" s="1101"/>
      <c r="U83" s="1101"/>
      <c r="V83" s="1101"/>
    </row>
    <row r="84" spans="1:22" ht="13.8" thickTop="1">
      <c r="A84" s="1101"/>
      <c r="B84" s="61"/>
      <c r="C84" s="407"/>
      <c r="J84" s="36"/>
      <c r="K84" s="36"/>
      <c r="L84" s="84"/>
      <c r="M84" s="1099"/>
      <c r="O84" s="30"/>
      <c r="P84" s="1101"/>
      <c r="Q84" s="1101"/>
      <c r="R84" s="1101"/>
      <c r="S84" s="1101"/>
      <c r="T84" s="1101"/>
      <c r="U84" s="1101"/>
      <c r="V84" s="1101"/>
    </row>
    <row r="85" spans="1:22">
      <c r="A85" s="59" t="s">
        <v>587</v>
      </c>
      <c r="J85" s="36"/>
      <c r="K85" s="36"/>
      <c r="L85" s="84"/>
      <c r="M85" s="1099"/>
      <c r="O85" s="30"/>
      <c r="P85" s="1101"/>
      <c r="Q85" s="1101"/>
      <c r="R85" s="1101"/>
      <c r="S85" s="1101"/>
      <c r="T85" s="1101"/>
      <c r="U85" s="1101"/>
      <c r="V85" s="1101"/>
    </row>
    <row r="86" spans="1:22">
      <c r="A86" s="59" t="s">
        <v>604</v>
      </c>
      <c r="J86" s="36"/>
      <c r="K86" s="36"/>
      <c r="L86" s="84"/>
      <c r="M86" s="1099"/>
      <c r="O86" s="30"/>
      <c r="P86" s="1101"/>
      <c r="Q86" s="1101"/>
      <c r="R86" s="1101"/>
      <c r="S86" s="1101"/>
      <c r="T86" s="1101"/>
      <c r="U86" s="1101"/>
      <c r="V86" s="1101"/>
    </row>
    <row r="87" spans="1:22" ht="15">
      <c r="A87" s="290" t="s">
        <v>605</v>
      </c>
      <c r="B87" s="58"/>
      <c r="C87" s="58"/>
      <c r="D87" s="58"/>
      <c r="J87" s="34"/>
      <c r="K87" s="34"/>
      <c r="L87" s="84"/>
      <c r="M87" s="1099"/>
      <c r="O87" s="30"/>
      <c r="P87" s="1101"/>
      <c r="Q87" s="1101"/>
      <c r="R87" s="1101"/>
      <c r="S87" s="1101"/>
      <c r="T87" s="1101"/>
      <c r="U87" s="1101"/>
      <c r="V87" s="1101"/>
    </row>
    <row r="88" spans="1:22" ht="15">
      <c r="A88" s="290"/>
      <c r="B88" s="58"/>
      <c r="C88" s="58"/>
      <c r="D88" s="58"/>
      <c r="J88" s="34"/>
      <c r="K88" s="34"/>
      <c r="L88" s="84"/>
      <c r="M88" s="1099"/>
      <c r="O88" s="30"/>
      <c r="P88" s="1101"/>
      <c r="Q88" s="1101"/>
      <c r="R88" s="1101"/>
      <c r="S88" s="1101"/>
      <c r="T88" s="1101"/>
      <c r="U88" s="1101"/>
      <c r="V88" s="1101"/>
    </row>
    <row r="89" spans="1:22" ht="15">
      <c r="A89" s="290"/>
      <c r="B89" s="58"/>
      <c r="C89" s="58"/>
      <c r="D89" s="58"/>
      <c r="J89" s="34"/>
      <c r="K89" s="34"/>
      <c r="L89" s="84"/>
      <c r="M89" s="1099"/>
      <c r="O89" s="30"/>
      <c r="P89" s="1101"/>
      <c r="Q89" s="1101"/>
      <c r="R89" s="1101"/>
      <c r="S89" s="1101"/>
      <c r="T89" s="1101"/>
      <c r="U89" s="1101"/>
      <c r="V89" s="1101"/>
    </row>
    <row r="90" spans="1:22" ht="15">
      <c r="A90" s="1255" t="s">
        <v>606</v>
      </c>
      <c r="B90" s="1255"/>
      <c r="C90" s="1255"/>
      <c r="D90" s="1255"/>
      <c r="J90" s="34"/>
      <c r="K90" s="34"/>
      <c r="L90" s="84"/>
      <c r="M90" s="1099"/>
      <c r="O90" s="30"/>
      <c r="P90" s="1101"/>
      <c r="Q90" s="1101"/>
      <c r="R90" s="1101"/>
      <c r="S90" s="1101"/>
      <c r="T90" s="1101"/>
      <c r="U90" s="1101"/>
      <c r="V90" s="1101"/>
    </row>
    <row r="91" spans="1:22" ht="33" customHeight="1" thickBot="1">
      <c r="A91" s="70" t="s">
        <v>354</v>
      </c>
      <c r="B91" s="1146" t="s">
        <v>267</v>
      </c>
      <c r="C91" s="1146" t="s">
        <v>599</v>
      </c>
      <c r="D91" s="1146" t="s">
        <v>600</v>
      </c>
      <c r="J91" s="34"/>
      <c r="K91" s="34"/>
      <c r="L91" s="84"/>
      <c r="M91" s="1099"/>
      <c r="O91" s="30"/>
      <c r="P91" s="1101"/>
      <c r="Q91" s="1101"/>
      <c r="R91" s="1101"/>
      <c r="S91" s="1101"/>
      <c r="T91" s="1101"/>
      <c r="U91" s="1101"/>
      <c r="V91" s="1101"/>
    </row>
    <row r="92" spans="1:22" ht="15">
      <c r="A92" s="27" t="s">
        <v>590</v>
      </c>
      <c r="B92" s="60">
        <v>2601025.286255396</v>
      </c>
      <c r="C92" s="60">
        <v>14860.720000000001</v>
      </c>
      <c r="D92" s="60">
        <v>72231</v>
      </c>
      <c r="F92" s="407"/>
      <c r="J92" s="34"/>
      <c r="K92" s="34"/>
      <c r="L92" s="84"/>
      <c r="M92" s="1099"/>
      <c r="O92" s="30"/>
      <c r="P92" s="1101"/>
      <c r="Q92" s="1101"/>
      <c r="R92" s="1101"/>
      <c r="S92" s="1101"/>
      <c r="T92" s="1101"/>
      <c r="U92" s="1101"/>
      <c r="V92" s="1101"/>
    </row>
    <row r="93" spans="1:22" ht="15">
      <c r="A93" s="27" t="s">
        <v>591</v>
      </c>
      <c r="B93" s="60">
        <v>942777.61931134958</v>
      </c>
      <c r="C93" s="60">
        <v>6260.2400000000007</v>
      </c>
      <c r="D93" s="60">
        <v>23652</v>
      </c>
      <c r="F93" s="407"/>
      <c r="J93" s="34"/>
      <c r="K93" s="34"/>
      <c r="L93" s="84"/>
      <c r="M93" s="1099"/>
      <c r="O93" s="30"/>
      <c r="P93" s="1101"/>
      <c r="Q93" s="1101"/>
      <c r="R93" s="1101"/>
      <c r="S93" s="1101"/>
      <c r="T93" s="1101"/>
      <c r="U93" s="1101"/>
      <c r="V93" s="1101"/>
    </row>
    <row r="94" spans="1:22" ht="15.6" thickBot="1">
      <c r="A94" s="917" t="s">
        <v>27</v>
      </c>
      <c r="B94" s="929">
        <f>B92+B93</f>
        <v>3543802.9055667454</v>
      </c>
      <c r="C94" s="929">
        <f>C92+C93</f>
        <v>21120.960000000003</v>
      </c>
      <c r="D94" s="929">
        <f>D92+D93</f>
        <v>95883</v>
      </c>
      <c r="J94" s="34"/>
      <c r="K94" s="34"/>
      <c r="L94" s="84"/>
      <c r="M94" s="1099"/>
      <c r="O94" s="30"/>
      <c r="P94" s="1101"/>
      <c r="Q94" s="1101"/>
      <c r="R94" s="1101"/>
      <c r="S94" s="1101"/>
      <c r="T94" s="1101"/>
      <c r="U94" s="1101"/>
      <c r="V94" s="1101"/>
    </row>
    <row r="95" spans="1:22" ht="15.6" thickTop="1">
      <c r="A95" s="1101"/>
      <c r="B95" s="61"/>
      <c r="C95" s="407"/>
      <c r="J95" s="34"/>
      <c r="K95" s="34"/>
      <c r="L95" s="84"/>
      <c r="M95" s="1099"/>
      <c r="O95" s="30"/>
      <c r="P95" s="1101"/>
      <c r="Q95" s="1101"/>
      <c r="R95" s="1101"/>
      <c r="S95" s="1101"/>
      <c r="T95" s="1101"/>
      <c r="U95" s="1101"/>
      <c r="V95" s="1101"/>
    </row>
    <row r="96" spans="1:22" ht="15">
      <c r="A96" s="59" t="s">
        <v>587</v>
      </c>
      <c r="J96" s="34"/>
      <c r="K96" s="34"/>
      <c r="L96" s="84"/>
      <c r="M96" s="1099"/>
      <c r="O96" s="30"/>
      <c r="P96" s="1101"/>
      <c r="Q96" s="1101"/>
      <c r="R96" s="1101"/>
      <c r="S96" s="1101"/>
      <c r="T96" s="1101"/>
      <c r="U96" s="1101"/>
      <c r="V96" s="1101"/>
    </row>
    <row r="97" spans="1:22" ht="15">
      <c r="A97" s="59" t="s">
        <v>607</v>
      </c>
      <c r="J97" s="34"/>
      <c r="K97" s="34"/>
      <c r="L97" s="84"/>
      <c r="M97" s="1099"/>
      <c r="O97" s="30"/>
      <c r="P97" s="1101"/>
      <c r="Q97" s="1101"/>
      <c r="R97" s="1101"/>
      <c r="S97" s="1101"/>
      <c r="T97" s="1101"/>
      <c r="U97" s="1101"/>
      <c r="V97" s="1101"/>
    </row>
    <row r="98" spans="1:22" ht="15">
      <c r="A98" s="290" t="s">
        <v>605</v>
      </c>
      <c r="B98" s="58"/>
      <c r="C98" s="58"/>
      <c r="D98" s="58"/>
      <c r="J98" s="34"/>
      <c r="K98" s="34"/>
      <c r="L98" s="84"/>
      <c r="M98" s="1099"/>
      <c r="O98" s="30"/>
      <c r="P98" s="1101"/>
      <c r="Q98" s="1101"/>
      <c r="R98" s="1101"/>
      <c r="S98" s="1101"/>
      <c r="T98" s="1101"/>
      <c r="U98" s="1101"/>
      <c r="V98" s="1101"/>
    </row>
    <row r="99" spans="1:22" ht="15">
      <c r="A99" s="290"/>
      <c r="B99" s="58"/>
      <c r="C99" s="58"/>
      <c r="D99" s="58"/>
      <c r="J99" s="34"/>
      <c r="K99" s="34"/>
      <c r="L99" s="84"/>
      <c r="M99" s="1099"/>
      <c r="O99" s="30"/>
      <c r="P99" s="1101"/>
      <c r="Q99" s="1101"/>
      <c r="R99" s="1101"/>
      <c r="S99" s="1101"/>
      <c r="T99" s="1101"/>
      <c r="U99" s="1101"/>
      <c r="V99" s="1101"/>
    </row>
    <row r="100" spans="1:22" ht="15">
      <c r="A100" s="290"/>
      <c r="B100" s="58"/>
      <c r="C100" s="58"/>
      <c r="D100" s="58"/>
      <c r="J100" s="34"/>
      <c r="K100" s="34"/>
      <c r="L100" s="84"/>
      <c r="M100" s="1099"/>
      <c r="O100" s="30"/>
      <c r="P100" s="1101"/>
      <c r="Q100" s="1101"/>
      <c r="R100" s="1101"/>
      <c r="S100" s="1101"/>
      <c r="T100" s="1101"/>
      <c r="U100" s="1101"/>
      <c r="V100" s="1101"/>
    </row>
    <row r="101" spans="1:22" ht="15">
      <c r="A101" s="290"/>
      <c r="B101" s="58"/>
      <c r="C101" s="58"/>
      <c r="D101" s="58"/>
      <c r="J101" s="34"/>
      <c r="K101" s="34"/>
      <c r="L101" s="84"/>
      <c r="M101" s="1099"/>
      <c r="O101" s="30"/>
      <c r="P101" s="1101"/>
      <c r="Q101" s="1101"/>
      <c r="R101" s="1101"/>
      <c r="S101" s="1101"/>
      <c r="T101" s="1101"/>
      <c r="U101" s="1101"/>
      <c r="V101" s="1101"/>
    </row>
    <row r="102" spans="1:22">
      <c r="A102" s="1255" t="s">
        <v>608</v>
      </c>
      <c r="B102" s="1255"/>
      <c r="C102" s="1255"/>
      <c r="D102" s="1255"/>
      <c r="J102" s="36"/>
      <c r="K102" s="36"/>
      <c r="L102" s="84"/>
      <c r="M102" s="1099"/>
      <c r="O102" s="30"/>
      <c r="P102" s="1101"/>
      <c r="Q102" s="1101"/>
      <c r="R102" s="1101"/>
      <c r="S102" s="1101"/>
      <c r="T102" s="1101"/>
      <c r="U102" s="1101"/>
      <c r="V102" s="1101"/>
    </row>
    <row r="103" spans="1:22" ht="27" thickBot="1">
      <c r="A103" s="70" t="s">
        <v>354</v>
      </c>
      <c r="B103" s="1146" t="s">
        <v>609</v>
      </c>
      <c r="C103" s="1146" t="s">
        <v>610</v>
      </c>
      <c r="D103" s="1146" t="s">
        <v>611</v>
      </c>
      <c r="F103" s="407"/>
      <c r="J103" s="36"/>
      <c r="K103" s="36"/>
      <c r="L103" s="84"/>
      <c r="M103" s="1099"/>
      <c r="O103" s="30"/>
      <c r="P103" s="1101"/>
      <c r="Q103" s="1101"/>
      <c r="R103" s="1101"/>
      <c r="S103" s="1101"/>
      <c r="T103" s="1101"/>
      <c r="U103" s="1101"/>
      <c r="V103" s="649"/>
    </row>
    <row r="104" spans="1:22">
      <c r="A104" s="650" t="s">
        <v>590</v>
      </c>
      <c r="B104" s="650"/>
      <c r="C104" s="650"/>
      <c r="D104" s="650"/>
      <c r="E104" s="407"/>
      <c r="F104" s="407"/>
      <c r="J104" s="36"/>
      <c r="K104" s="36"/>
      <c r="L104" s="84"/>
      <c r="M104" s="1099"/>
      <c r="O104" s="30"/>
      <c r="P104" s="1101"/>
      <c r="Q104" s="1101"/>
      <c r="R104" s="1101"/>
      <c r="S104" s="1101"/>
      <c r="T104" s="1101"/>
      <c r="U104" s="1101"/>
      <c r="V104" s="1101"/>
    </row>
    <row r="105" spans="1:22">
      <c r="A105" s="27" t="s">
        <v>612</v>
      </c>
      <c r="B105" s="60">
        <f>23227*0.86</f>
        <v>19975.22</v>
      </c>
      <c r="C105" s="60">
        <f>B105*40.2349</f>
        <v>803700.97917800013</v>
      </c>
      <c r="D105" s="60">
        <f>B105*0.005367</f>
        <v>107.20700574000001</v>
      </c>
      <c r="E105" s="407"/>
      <c r="F105" s="407"/>
      <c r="J105" s="36"/>
      <c r="K105" s="36"/>
      <c r="L105" s="84"/>
      <c r="M105" s="1099"/>
      <c r="O105" s="30"/>
      <c r="P105" s="1101"/>
      <c r="Q105" s="1101"/>
      <c r="R105" s="1101"/>
      <c r="S105" s="1101"/>
      <c r="T105" s="1101"/>
      <c r="U105" s="1101"/>
      <c r="V105" s="1101"/>
    </row>
    <row r="106" spans="1:22">
      <c r="A106" s="27" t="s">
        <v>613</v>
      </c>
      <c r="B106" s="60">
        <f>87299*0.86</f>
        <v>75077.14</v>
      </c>
      <c r="C106" s="60">
        <f t="shared" ref="C106:C107" si="0">B106*40.2349</f>
        <v>3020721.2201860002</v>
      </c>
      <c r="D106" s="60">
        <f t="shared" ref="D106:D107" si="1">B106*0.005367</f>
        <v>402.93901038000001</v>
      </c>
      <c r="E106" s="407"/>
      <c r="F106" s="407"/>
      <c r="J106" s="36"/>
      <c r="K106" s="36"/>
      <c r="L106" s="84"/>
      <c r="M106" s="1099"/>
      <c r="O106" s="30"/>
      <c r="P106" s="1101"/>
      <c r="Q106" s="1101"/>
      <c r="R106" s="1101"/>
      <c r="S106" s="1101"/>
      <c r="T106" s="1101"/>
      <c r="U106" s="1101"/>
      <c r="V106" s="1101"/>
    </row>
    <row r="107" spans="1:22">
      <c r="A107" s="651" t="s">
        <v>614</v>
      </c>
      <c r="B107" s="652">
        <f>405409*0.86</f>
        <v>348651.74</v>
      </c>
      <c r="C107" s="652">
        <f t="shared" si="0"/>
        <v>14027967.893726001</v>
      </c>
      <c r="D107" s="652">
        <f t="shared" si="1"/>
        <v>1871.21388858</v>
      </c>
      <c r="E107" s="407"/>
      <c r="F107" s="407"/>
      <c r="J107" s="36"/>
      <c r="K107" s="36"/>
      <c r="L107" s="84"/>
      <c r="M107" s="1099"/>
      <c r="O107" s="30"/>
      <c r="P107" s="1101"/>
      <c r="Q107" s="1101"/>
      <c r="R107" s="1101"/>
      <c r="S107" s="1101"/>
      <c r="T107" s="1101"/>
      <c r="U107" s="1101"/>
      <c r="V107" s="1101"/>
    </row>
    <row r="108" spans="1:22">
      <c r="A108" s="653" t="s">
        <v>615</v>
      </c>
      <c r="B108" s="654">
        <f>SUM(B105:B107)</f>
        <v>443704.1</v>
      </c>
      <c r="C108" s="654">
        <f>SUM(C105:C107)</f>
        <v>17852390.093090001</v>
      </c>
      <c r="D108" s="654">
        <f>SUM(D105:D107)</f>
        <v>2381.3599046999998</v>
      </c>
      <c r="E108" s="407"/>
      <c r="F108" s="407"/>
      <c r="J108" s="36"/>
      <c r="K108" s="36"/>
      <c r="L108" s="84"/>
      <c r="M108" s="1099"/>
      <c r="O108" s="30"/>
      <c r="P108" s="1101"/>
      <c r="Q108" s="1101"/>
      <c r="R108" s="1101"/>
      <c r="S108" s="1101"/>
      <c r="T108" s="1101"/>
      <c r="U108" s="1101"/>
      <c r="V108" s="1101"/>
    </row>
    <row r="109" spans="1:22">
      <c r="A109" s="655" t="s">
        <v>591</v>
      </c>
      <c r="B109" s="655"/>
      <c r="C109" s="655"/>
      <c r="D109" s="655"/>
      <c r="E109" s="407"/>
      <c r="F109" s="407"/>
      <c r="J109" s="36"/>
      <c r="K109" s="36"/>
      <c r="L109" s="84"/>
      <c r="M109" s="1099"/>
      <c r="O109" s="30"/>
      <c r="P109" s="1101"/>
      <c r="Q109" s="1101"/>
      <c r="R109" s="1101"/>
      <c r="S109" s="1101"/>
      <c r="T109" s="1101"/>
      <c r="U109" s="1101"/>
      <c r="V109" s="1101"/>
    </row>
    <row r="110" spans="1:22">
      <c r="A110" s="27" t="s">
        <v>612</v>
      </c>
      <c r="B110" s="60">
        <f>23838*0.86</f>
        <v>20500.68</v>
      </c>
      <c r="C110" s="60">
        <f>B110*46.098</f>
        <v>945040.34664</v>
      </c>
      <c r="D110" s="60">
        <f>B110*0.006948</f>
        <v>142.43872464</v>
      </c>
      <c r="E110" s="407"/>
      <c r="F110" s="407"/>
      <c r="J110" s="36"/>
      <c r="K110" s="36"/>
      <c r="L110" s="84"/>
      <c r="M110" s="1099"/>
      <c r="O110" s="30"/>
      <c r="P110" s="1101"/>
      <c r="Q110" s="1101"/>
      <c r="R110" s="1101"/>
      <c r="S110" s="1101"/>
      <c r="T110" s="1101"/>
      <c r="U110" s="1101"/>
      <c r="V110" s="1101"/>
    </row>
    <row r="111" spans="1:22">
      <c r="A111" s="27" t="s">
        <v>613</v>
      </c>
      <c r="B111" s="60">
        <f>40880*0.86</f>
        <v>35156.800000000003</v>
      </c>
      <c r="C111" s="60">
        <f t="shared" ref="C111:C112" si="2">B111*46.098</f>
        <v>1620658.1664</v>
      </c>
      <c r="D111" s="60">
        <f t="shared" ref="D111:D112" si="3">B111*0.006948</f>
        <v>244.26944640000002</v>
      </c>
      <c r="E111" s="407"/>
      <c r="F111" s="407"/>
      <c r="J111" s="36"/>
      <c r="K111" s="36"/>
      <c r="L111" s="84"/>
      <c r="M111" s="1099"/>
      <c r="O111" s="30"/>
      <c r="P111" s="1101"/>
      <c r="Q111" s="1101"/>
      <c r="R111" s="1101"/>
      <c r="S111" s="1101"/>
      <c r="T111" s="1101"/>
      <c r="U111" s="1101"/>
      <c r="V111" s="1101"/>
    </row>
    <row r="112" spans="1:22">
      <c r="A112" s="651" t="s">
        <v>614</v>
      </c>
      <c r="B112" s="652">
        <f>104224*0.86</f>
        <v>89632.639999999999</v>
      </c>
      <c r="C112" s="652">
        <f t="shared" si="2"/>
        <v>4131885.43872</v>
      </c>
      <c r="D112" s="652">
        <f t="shared" si="3"/>
        <v>622.76758272000006</v>
      </c>
      <c r="E112" s="407"/>
      <c r="F112" s="407"/>
      <c r="J112" s="36"/>
      <c r="K112" s="36"/>
      <c r="L112" s="84"/>
      <c r="M112" s="1099"/>
      <c r="O112" s="30"/>
      <c r="P112" s="1101"/>
      <c r="Q112" s="1101"/>
      <c r="R112" s="1101"/>
      <c r="S112" s="1101"/>
      <c r="T112" s="1101"/>
      <c r="U112" s="1101"/>
      <c r="V112" s="1101"/>
    </row>
    <row r="113" spans="1:15">
      <c r="A113" s="233" t="s">
        <v>616</v>
      </c>
      <c r="B113" s="656">
        <f>SUM(B110:B112)</f>
        <v>145290.12</v>
      </c>
      <c r="C113" s="656">
        <f>SUM(C110:C112)</f>
        <v>6697583.9517599996</v>
      </c>
      <c r="D113" s="656">
        <f>SUM(D110:D112)</f>
        <v>1009.4757537600001</v>
      </c>
      <c r="E113" s="407"/>
      <c r="J113" s="36"/>
      <c r="K113" s="36"/>
      <c r="L113" s="84"/>
      <c r="M113" s="1099"/>
      <c r="O113" s="30"/>
    </row>
    <row r="114" spans="1:15" ht="13.8" thickBot="1">
      <c r="A114" s="917" t="s">
        <v>27</v>
      </c>
      <c r="B114" s="929">
        <f>B108+B113</f>
        <v>588994.22</v>
      </c>
      <c r="C114" s="929">
        <f>C108+C113</f>
        <v>24549974.044849999</v>
      </c>
      <c r="D114" s="929">
        <f>D108+D113</f>
        <v>3390.8356584599996</v>
      </c>
      <c r="F114" s="407"/>
      <c r="J114" s="36"/>
      <c r="K114" s="36"/>
      <c r="L114" s="84"/>
      <c r="M114" s="1099"/>
      <c r="O114" s="30"/>
    </row>
    <row r="115" spans="1:15" ht="13.8" thickTop="1">
      <c r="A115" s="1101"/>
      <c r="B115" s="61"/>
      <c r="C115" s="407"/>
      <c r="D115" s="407"/>
      <c r="J115" s="36"/>
      <c r="K115" s="36"/>
      <c r="L115" s="84"/>
      <c r="M115" s="1099"/>
      <c r="O115" s="30"/>
    </row>
    <row r="116" spans="1:15">
      <c r="A116" s="59" t="s">
        <v>587</v>
      </c>
      <c r="J116" s="36"/>
      <c r="K116" s="36"/>
      <c r="L116" s="84"/>
      <c r="M116" s="1099"/>
      <c r="O116" s="30"/>
    </row>
    <row r="117" spans="1:15">
      <c r="A117" s="59" t="s">
        <v>617</v>
      </c>
      <c r="J117" s="36"/>
      <c r="K117" s="36"/>
      <c r="L117" s="84"/>
      <c r="M117" s="1099"/>
      <c r="O117" s="30"/>
    </row>
    <row r="118" spans="1:15">
      <c r="A118" s="59" t="s">
        <v>618</v>
      </c>
      <c r="J118" s="36"/>
      <c r="K118" s="36"/>
      <c r="L118" s="84"/>
      <c r="M118" s="1099"/>
      <c r="O118" s="30"/>
    </row>
    <row r="119" spans="1:15">
      <c r="A119" s="290" t="s">
        <v>605</v>
      </c>
      <c r="B119" s="58"/>
      <c r="C119" s="58"/>
      <c r="D119" s="58"/>
      <c r="J119" s="36"/>
      <c r="K119" s="36"/>
      <c r="L119" s="84"/>
      <c r="M119" s="1099"/>
      <c r="O119" s="30"/>
    </row>
    <row r="120" spans="1:15" ht="13.5" customHeight="1">
      <c r="A120" s="1101"/>
      <c r="C120" s="2"/>
      <c r="D120" s="81"/>
      <c r="E120" s="125"/>
      <c r="F120" s="125"/>
      <c r="G120" s="125"/>
      <c r="H120" s="125"/>
      <c r="I120" s="102"/>
      <c r="J120" s="30"/>
      <c r="K120" s="30"/>
      <c r="L120" s="84"/>
      <c r="M120" s="1099"/>
      <c r="O120" s="1101"/>
    </row>
    <row r="121" spans="1:15">
      <c r="A121" s="44"/>
      <c r="J121" s="30"/>
      <c r="K121" s="30"/>
      <c r="L121" s="84"/>
      <c r="M121" s="1099"/>
      <c r="O121" s="30"/>
    </row>
    <row r="122" spans="1:15">
      <c r="A122" s="1255" t="s">
        <v>619</v>
      </c>
      <c r="B122" s="1255"/>
      <c r="C122" s="1255"/>
      <c r="D122" s="1255"/>
      <c r="J122" s="30"/>
      <c r="K122" s="30"/>
      <c r="L122" s="84"/>
      <c r="M122" s="1099"/>
      <c r="O122" s="30"/>
    </row>
    <row r="123" spans="1:15" ht="27" thickBot="1">
      <c r="A123" s="310" t="s">
        <v>620</v>
      </c>
      <c r="B123" s="1146" t="s">
        <v>621</v>
      </c>
      <c r="C123" s="1146" t="s">
        <v>622</v>
      </c>
      <c r="D123" s="1146" t="s">
        <v>623</v>
      </c>
      <c r="J123" s="30"/>
      <c r="K123" s="30"/>
      <c r="L123" s="84"/>
      <c r="M123" s="1099"/>
      <c r="O123" s="30"/>
    </row>
    <row r="124" spans="1:15">
      <c r="A124" s="936">
        <v>1</v>
      </c>
      <c r="B124" s="937">
        <v>0.78</v>
      </c>
      <c r="C124" s="937">
        <v>0.78</v>
      </c>
      <c r="D124" s="938">
        <v>1</v>
      </c>
      <c r="J124" s="30"/>
      <c r="K124" s="30"/>
      <c r="L124" s="84"/>
      <c r="M124" s="1099"/>
      <c r="O124" s="30"/>
    </row>
    <row r="125" spans="1:15">
      <c r="A125" s="1104">
        <v>2</v>
      </c>
      <c r="B125" s="128">
        <v>0.87</v>
      </c>
      <c r="C125" s="128">
        <v>0.09</v>
      </c>
      <c r="D125" s="2"/>
      <c r="J125" s="30"/>
      <c r="K125" s="30"/>
      <c r="L125" s="84"/>
      <c r="M125" s="1099"/>
      <c r="O125" s="30"/>
    </row>
    <row r="126" spans="1:15">
      <c r="A126" s="1104">
        <v>3</v>
      </c>
      <c r="B126" s="128">
        <v>0.93</v>
      </c>
      <c r="C126" s="128">
        <v>0.06</v>
      </c>
      <c r="D126" s="2"/>
      <c r="J126" s="30"/>
      <c r="K126" s="30"/>
      <c r="L126" s="84"/>
      <c r="M126" s="1099"/>
      <c r="O126" s="30"/>
    </row>
    <row r="127" spans="1:15" ht="13.5" customHeight="1">
      <c r="A127" s="233">
        <v>4</v>
      </c>
      <c r="B127" s="196">
        <v>0.96</v>
      </c>
      <c r="C127" s="196">
        <v>0.03</v>
      </c>
      <c r="D127" s="176"/>
      <c r="J127" s="30"/>
      <c r="K127" s="30"/>
      <c r="L127" s="84"/>
      <c r="M127" s="1099"/>
      <c r="O127" s="30"/>
    </row>
    <row r="128" spans="1:15" ht="13.5" customHeight="1">
      <c r="A128" s="939" t="s">
        <v>624</v>
      </c>
      <c r="B128" s="940"/>
      <c r="C128" s="941">
        <v>0.88</v>
      </c>
      <c r="D128" s="942">
        <v>0.94</v>
      </c>
      <c r="J128" s="30"/>
      <c r="K128" s="30"/>
      <c r="L128" s="84"/>
      <c r="M128" s="1099"/>
      <c r="O128" s="30"/>
    </row>
    <row r="129" spans="1:15" ht="13.5" customHeight="1">
      <c r="A129" s="194" t="s">
        <v>625</v>
      </c>
      <c r="B129" s="195"/>
      <c r="C129" s="196"/>
      <c r="D129" s="197">
        <v>0.94199999999999995</v>
      </c>
      <c r="J129" s="30"/>
      <c r="K129" s="30"/>
      <c r="L129" s="84"/>
      <c r="M129" s="1099"/>
      <c r="O129" s="30"/>
    </row>
    <row r="130" spans="1:15" ht="13.5" customHeight="1" thickBot="1">
      <c r="A130" s="917" t="s">
        <v>626</v>
      </c>
      <c r="B130" s="917"/>
      <c r="C130" s="917"/>
      <c r="D130" s="943">
        <v>0.94199999999999995</v>
      </c>
      <c r="J130" s="30"/>
      <c r="K130" s="30"/>
      <c r="L130" s="84"/>
      <c r="M130" s="1099"/>
      <c r="O130" s="30"/>
    </row>
    <row r="131" spans="1:15" ht="13.5" customHeight="1" thickTop="1">
      <c r="A131" s="1099"/>
      <c r="B131" s="3"/>
      <c r="C131" s="128"/>
      <c r="D131" s="65"/>
      <c r="J131" s="30"/>
      <c r="K131" s="30"/>
      <c r="L131" s="84"/>
      <c r="M131" s="1099"/>
      <c r="O131" s="30"/>
    </row>
    <row r="132" spans="1:15">
      <c r="A132" s="44" t="s">
        <v>627</v>
      </c>
      <c r="B132" s="3"/>
      <c r="C132" s="3"/>
      <c r="J132" s="30"/>
      <c r="K132" s="30"/>
      <c r="L132" s="84"/>
      <c r="M132" s="1099"/>
      <c r="O132" s="1101"/>
    </row>
    <row r="133" spans="1:15" ht="27" customHeight="1">
      <c r="A133" s="1"/>
      <c r="B133" s="3"/>
      <c r="C133" s="3"/>
      <c r="D133" s="3"/>
      <c r="J133" s="30"/>
      <c r="K133" s="30"/>
      <c r="L133" s="84"/>
      <c r="M133" s="1099"/>
      <c r="O133" s="1101"/>
    </row>
    <row r="134" spans="1:15">
      <c r="A134" s="1255" t="s">
        <v>628</v>
      </c>
      <c r="B134" s="1255"/>
      <c r="C134" s="1255"/>
      <c r="D134" s="1255"/>
      <c r="E134" s="1141"/>
      <c r="F134" s="1141"/>
      <c r="G134" s="1141"/>
      <c r="J134" s="30"/>
      <c r="K134" s="30"/>
      <c r="L134" s="84"/>
      <c r="M134" s="1099"/>
      <c r="O134" s="1101"/>
    </row>
    <row r="135" spans="1:15" ht="27" thickBot="1">
      <c r="A135" s="310" t="s">
        <v>263</v>
      </c>
      <c r="B135" s="1146" t="s">
        <v>629</v>
      </c>
      <c r="C135" s="1146" t="s">
        <v>630</v>
      </c>
      <c r="D135" s="1146" t="s">
        <v>631</v>
      </c>
      <c r="J135" s="30"/>
      <c r="K135" s="30"/>
      <c r="L135" s="84"/>
      <c r="M135" s="1099"/>
      <c r="O135" s="1101"/>
    </row>
    <row r="136" spans="1:15" ht="13.5" customHeight="1">
      <c r="A136" s="1" t="s">
        <v>632</v>
      </c>
      <c r="B136" s="657">
        <v>2.6517496588986327</v>
      </c>
      <c r="C136" s="657">
        <v>1.6025255119346429</v>
      </c>
      <c r="D136" s="657">
        <v>1.0492241469639898</v>
      </c>
      <c r="J136" s="30"/>
      <c r="K136" s="30"/>
      <c r="L136" s="84"/>
      <c r="M136" s="1099"/>
      <c r="O136" s="1101"/>
    </row>
    <row r="137" spans="1:15">
      <c r="A137" s="1" t="s">
        <v>633</v>
      </c>
      <c r="B137" s="657">
        <v>4.0541022844888364</v>
      </c>
      <c r="C137" s="657">
        <v>2.1072298185175979</v>
      </c>
      <c r="D137" s="657">
        <v>1.9468724659712384</v>
      </c>
      <c r="J137" s="30"/>
      <c r="K137" s="30"/>
      <c r="L137" s="84"/>
      <c r="M137" s="1099"/>
      <c r="O137" s="1101"/>
    </row>
    <row r="138" spans="1:15" ht="13.8" thickBot="1">
      <c r="A138" s="917" t="s">
        <v>27</v>
      </c>
      <c r="B138" s="944">
        <v>3.9792582561950223</v>
      </c>
      <c r="C138" s="944">
        <v>2.2925341758167215</v>
      </c>
      <c r="D138" s="944">
        <v>1.6867240803783008</v>
      </c>
      <c r="J138" s="30"/>
      <c r="K138" s="30"/>
      <c r="L138" s="84"/>
      <c r="M138" s="1099"/>
      <c r="O138" s="1101"/>
    </row>
    <row r="139" spans="1:15" ht="13.5" customHeight="1" thickTop="1">
      <c r="A139" s="1101"/>
      <c r="C139" s="139"/>
      <c r="J139" s="30"/>
      <c r="K139" s="30"/>
      <c r="L139" s="84"/>
      <c r="M139" s="1099"/>
      <c r="O139" s="1101"/>
    </row>
    <row r="140" spans="1:15" ht="36.75" customHeight="1">
      <c r="A140" s="59" t="s">
        <v>587</v>
      </c>
      <c r="J140" s="30"/>
      <c r="K140" s="30"/>
      <c r="L140" s="84"/>
      <c r="M140" s="1099"/>
      <c r="O140" s="1101"/>
    </row>
    <row r="141" spans="1:15" ht="12.75" customHeight="1">
      <c r="A141" s="321" t="s">
        <v>634</v>
      </c>
      <c r="J141" s="30"/>
      <c r="K141" s="30"/>
      <c r="L141" s="84"/>
      <c r="M141" s="1099"/>
      <c r="O141" s="1101"/>
    </row>
    <row r="142" spans="1:15">
      <c r="A142" s="44" t="s">
        <v>635</v>
      </c>
      <c r="J142" s="30"/>
      <c r="K142" s="30"/>
      <c r="L142" s="84"/>
      <c r="M142" s="1099"/>
      <c r="O142" s="1101"/>
    </row>
    <row r="143" spans="1:15">
      <c r="A143" s="1101"/>
      <c r="J143" s="30"/>
      <c r="K143" s="30"/>
      <c r="L143" s="84"/>
      <c r="M143" s="1099"/>
      <c r="O143" s="1101"/>
    </row>
    <row r="144" spans="1:15">
      <c r="A144" s="1101"/>
      <c r="J144" s="30"/>
      <c r="K144" s="30"/>
      <c r="L144" s="84"/>
      <c r="M144" s="1099"/>
      <c r="O144" s="1101"/>
    </row>
    <row r="145" spans="1:11">
      <c r="A145" s="1101"/>
      <c r="J145" s="1101"/>
      <c r="K145" s="1101"/>
    </row>
    <row r="146" spans="1:11">
      <c r="A146" s="1101"/>
      <c r="J146" s="1101"/>
      <c r="K146" s="1101"/>
    </row>
    <row r="147" spans="1:11">
      <c r="A147" s="1101"/>
      <c r="J147" s="1101"/>
      <c r="K147" s="1101"/>
    </row>
    <row r="148" spans="1:11">
      <c r="A148" s="1101"/>
      <c r="J148" s="1101"/>
      <c r="K148" s="1101"/>
    </row>
    <row r="149" spans="1:11">
      <c r="A149" s="1101"/>
      <c r="J149" s="1101"/>
      <c r="K149" s="1101"/>
    </row>
    <row r="150" spans="1:11">
      <c r="A150" s="1101"/>
      <c r="J150" s="1101"/>
      <c r="K150" s="1101"/>
    </row>
    <row r="151" spans="1:11">
      <c r="A151" s="1101"/>
      <c r="J151" s="1101"/>
      <c r="K151" s="1101"/>
    </row>
    <row r="152" spans="1:11">
      <c r="A152" s="1101"/>
      <c r="J152" s="1101"/>
      <c r="K152" s="1101"/>
    </row>
    <row r="153" spans="1:11">
      <c r="A153" s="1101"/>
      <c r="J153" s="1101"/>
      <c r="K153" s="1101"/>
    </row>
    <row r="154" spans="1:11">
      <c r="A154" s="1101"/>
      <c r="J154" s="1101"/>
      <c r="K154" s="1101"/>
    </row>
    <row r="155" spans="1:11">
      <c r="A155" s="1101"/>
      <c r="J155" s="1101"/>
      <c r="K155" s="1101"/>
    </row>
    <row r="156" spans="1:11">
      <c r="A156" s="1101"/>
      <c r="J156" s="1101"/>
      <c r="K156" s="1101"/>
    </row>
    <row r="157" spans="1:11">
      <c r="A157" s="1101"/>
      <c r="J157" s="1101"/>
      <c r="K157" s="1101"/>
    </row>
    <row r="158" spans="1:11">
      <c r="A158" s="1101"/>
      <c r="J158" s="1101"/>
      <c r="K158" s="1101"/>
    </row>
    <row r="159" spans="1:11">
      <c r="A159" s="1101"/>
      <c r="J159" s="1101"/>
      <c r="K159" s="1101"/>
    </row>
    <row r="160" spans="1:11">
      <c r="A160" s="1101"/>
      <c r="J160" s="1101"/>
      <c r="K160" s="1101"/>
    </row>
    <row r="161" spans="10:11">
      <c r="J161" s="1101"/>
      <c r="K161" s="1101"/>
    </row>
    <row r="162" spans="10:11">
      <c r="J162" s="1101"/>
      <c r="K162" s="1101"/>
    </row>
    <row r="163" spans="10:11">
      <c r="J163" s="1101"/>
      <c r="K163" s="1101"/>
    </row>
    <row r="164" spans="10:11">
      <c r="J164" s="1101"/>
      <c r="K164" s="1101"/>
    </row>
    <row r="165" spans="10:11">
      <c r="J165" s="1101"/>
      <c r="K165" s="1101"/>
    </row>
    <row r="166" spans="10:11">
      <c r="J166" s="1101"/>
      <c r="K166" s="1101"/>
    </row>
    <row r="167" spans="10:11">
      <c r="J167" s="1101"/>
      <c r="K167" s="1101"/>
    </row>
    <row r="168" spans="10:11">
      <c r="J168" s="1101"/>
      <c r="K168" s="1101"/>
    </row>
    <row r="169" spans="10:11">
      <c r="J169" s="1101"/>
      <c r="K169" s="1101"/>
    </row>
    <row r="170" spans="10:11">
      <c r="J170" s="1101"/>
      <c r="K170" s="1101"/>
    </row>
    <row r="171" spans="10:11">
      <c r="J171" s="1101"/>
      <c r="K171" s="1101"/>
    </row>
    <row r="172" spans="10:11">
      <c r="J172" s="1101"/>
      <c r="K172" s="1101"/>
    </row>
    <row r="173" spans="10:11">
      <c r="J173" s="1101"/>
      <c r="K173" s="1101"/>
    </row>
    <row r="174" spans="10:11">
      <c r="J174" s="1101"/>
      <c r="K174" s="1101"/>
    </row>
    <row r="175" spans="10:11">
      <c r="J175" s="1101"/>
      <c r="K175" s="1101"/>
    </row>
    <row r="176" spans="10:11">
      <c r="J176" s="1101"/>
      <c r="K176" s="1101"/>
    </row>
    <row r="177" spans="10:11">
      <c r="J177" s="1101"/>
      <c r="K177" s="1101"/>
    </row>
    <row r="178" spans="10:11">
      <c r="J178" s="1101"/>
      <c r="K178" s="1101"/>
    </row>
    <row r="179" spans="10:11">
      <c r="J179" s="1101"/>
      <c r="K179" s="1101"/>
    </row>
    <row r="180" spans="10:11">
      <c r="J180" s="1101"/>
      <c r="K180" s="1101"/>
    </row>
    <row r="181" spans="10:11">
      <c r="J181" s="1101"/>
      <c r="K181" s="1101"/>
    </row>
    <row r="182" spans="10:11">
      <c r="J182" s="1101"/>
      <c r="K182" s="1101"/>
    </row>
    <row r="183" spans="10:11">
      <c r="J183" s="1101"/>
      <c r="K183" s="1101"/>
    </row>
    <row r="184" spans="10:11">
      <c r="J184" s="1101"/>
      <c r="K184" s="1101"/>
    </row>
    <row r="185" spans="10:11">
      <c r="J185" s="1101"/>
      <c r="K185" s="1101"/>
    </row>
    <row r="186" spans="10:11">
      <c r="J186" s="1101"/>
      <c r="K186" s="1101"/>
    </row>
    <row r="187" spans="10:11">
      <c r="J187" s="1101"/>
      <c r="K187" s="1101"/>
    </row>
    <row r="188" spans="10:11">
      <c r="J188" s="1101"/>
      <c r="K188" s="1101"/>
    </row>
    <row r="189" spans="10:11">
      <c r="J189" s="1101"/>
      <c r="K189" s="1101"/>
    </row>
    <row r="190" spans="10:11">
      <c r="J190" s="1101"/>
      <c r="K190" s="1101"/>
    </row>
    <row r="191" spans="10:11">
      <c r="J191" s="1101"/>
      <c r="K191" s="1101"/>
    </row>
    <row r="192" spans="10:11">
      <c r="J192" s="1101"/>
      <c r="K192" s="1101"/>
    </row>
    <row r="193" spans="10:11">
      <c r="J193" s="1101"/>
      <c r="K193" s="1101"/>
    </row>
    <row r="194" spans="10:11">
      <c r="J194" s="1101"/>
      <c r="K194" s="1101"/>
    </row>
    <row r="195" spans="10:11">
      <c r="J195" s="1101"/>
      <c r="K195" s="1101"/>
    </row>
    <row r="196" spans="10:11">
      <c r="J196" s="1101"/>
      <c r="K196" s="1101"/>
    </row>
    <row r="197" spans="10:11">
      <c r="J197" s="1101"/>
      <c r="K197" s="1101"/>
    </row>
    <row r="198" spans="10:11">
      <c r="J198" s="1101"/>
      <c r="K198" s="1101"/>
    </row>
    <row r="199" spans="10:11">
      <c r="J199" s="1101"/>
      <c r="K199" s="1101"/>
    </row>
    <row r="200" spans="10:11">
      <c r="J200" s="1101"/>
      <c r="K200" s="1101"/>
    </row>
    <row r="201" spans="10:11">
      <c r="J201" s="1101"/>
      <c r="K201" s="1101"/>
    </row>
    <row r="202" spans="10:11">
      <c r="J202" s="1101"/>
      <c r="K202" s="1101"/>
    </row>
    <row r="203" spans="10:11">
      <c r="J203" s="1101"/>
      <c r="K203" s="1101"/>
    </row>
    <row r="204" spans="10:11">
      <c r="J204" s="1101"/>
      <c r="K204" s="1101"/>
    </row>
    <row r="205" spans="10:11">
      <c r="J205" s="1101"/>
      <c r="K205" s="1101"/>
    </row>
    <row r="206" spans="10:11">
      <c r="J206" s="1101"/>
      <c r="K206" s="1101"/>
    </row>
    <row r="207" spans="10:11">
      <c r="J207" s="1101"/>
      <c r="K207" s="1101"/>
    </row>
    <row r="208" spans="10:11">
      <c r="J208" s="1101"/>
      <c r="K208" s="1101"/>
    </row>
    <row r="209" spans="10:11">
      <c r="J209" s="1101"/>
      <c r="K209" s="1101"/>
    </row>
    <row r="210" spans="10:11">
      <c r="J210" s="1101"/>
      <c r="K210" s="1101"/>
    </row>
    <row r="211" spans="10:11">
      <c r="J211" s="1101"/>
      <c r="K211" s="1101"/>
    </row>
    <row r="212" spans="10:11">
      <c r="J212" s="1101"/>
      <c r="K212" s="1101"/>
    </row>
    <row r="213" spans="10:11">
      <c r="J213" s="1101"/>
      <c r="K213" s="1101"/>
    </row>
    <row r="214" spans="10:11">
      <c r="J214" s="1101"/>
      <c r="K214" s="1101"/>
    </row>
    <row r="215" spans="10:11">
      <c r="J215" s="1101"/>
      <c r="K215" s="1101"/>
    </row>
    <row r="216" spans="10:11">
      <c r="J216" s="1101"/>
      <c r="K216" s="1101"/>
    </row>
    <row r="217" spans="10:11">
      <c r="J217" s="1101"/>
      <c r="K217" s="1101"/>
    </row>
    <row r="218" spans="10:11">
      <c r="J218" s="1101"/>
      <c r="K218" s="1101"/>
    </row>
    <row r="219" spans="10:11">
      <c r="J219" s="1101"/>
      <c r="K219" s="1101"/>
    </row>
    <row r="220" spans="10:11">
      <c r="J220" s="1101"/>
      <c r="K220" s="1101"/>
    </row>
    <row r="221" spans="10:11">
      <c r="J221" s="1101"/>
      <c r="K221" s="1101"/>
    </row>
    <row r="222" spans="10:11">
      <c r="J222" s="1101"/>
      <c r="K222" s="1101"/>
    </row>
    <row r="223" spans="10:11">
      <c r="J223" s="1101"/>
      <c r="K223" s="1101"/>
    </row>
    <row r="224" spans="10:11">
      <c r="J224" s="1101"/>
      <c r="K224" s="1101"/>
    </row>
    <row r="225" spans="10:11">
      <c r="J225" s="1101"/>
      <c r="K225" s="1101"/>
    </row>
    <row r="226" spans="10:11">
      <c r="J226" s="1101"/>
      <c r="K226" s="1101"/>
    </row>
    <row r="227" spans="10:11">
      <c r="J227" s="1101"/>
      <c r="K227" s="1101"/>
    </row>
    <row r="228" spans="10:11">
      <c r="J228" s="1101"/>
      <c r="K228" s="1101"/>
    </row>
    <row r="229" spans="10:11">
      <c r="J229" s="1101"/>
      <c r="K229" s="1101"/>
    </row>
    <row r="230" spans="10:11">
      <c r="J230" s="1101"/>
      <c r="K230" s="1101"/>
    </row>
    <row r="231" spans="10:11">
      <c r="J231" s="1101"/>
      <c r="K231" s="1101"/>
    </row>
    <row r="232" spans="10:11">
      <c r="J232" s="1101"/>
      <c r="K232" s="1101"/>
    </row>
    <row r="233" spans="10:11">
      <c r="J233" s="1101"/>
      <c r="K233" s="1101"/>
    </row>
    <row r="234" spans="10:11">
      <c r="J234" s="1101"/>
      <c r="K234" s="1101"/>
    </row>
    <row r="235" spans="10:11">
      <c r="J235" s="1101"/>
      <c r="K235" s="1101"/>
    </row>
    <row r="236" spans="10:11">
      <c r="J236" s="1101"/>
      <c r="K236" s="1101"/>
    </row>
    <row r="237" spans="10:11">
      <c r="J237" s="1101"/>
      <c r="K237" s="1101"/>
    </row>
    <row r="238" spans="10:11">
      <c r="J238" s="1101"/>
      <c r="K238" s="1101"/>
    </row>
    <row r="239" spans="10:11">
      <c r="J239" s="1101"/>
      <c r="K239" s="1101"/>
    </row>
    <row r="240" spans="10:11">
      <c r="J240" s="1101"/>
      <c r="K240" s="1101"/>
    </row>
    <row r="241" spans="10:11">
      <c r="J241" s="1101"/>
      <c r="K241" s="1101"/>
    </row>
    <row r="242" spans="10:11">
      <c r="J242" s="1101"/>
      <c r="K242" s="1101"/>
    </row>
    <row r="243" spans="10:11">
      <c r="J243" s="1101"/>
      <c r="K243" s="1101"/>
    </row>
    <row r="244" spans="10:11">
      <c r="J244" s="1101"/>
      <c r="K244" s="1101"/>
    </row>
    <row r="245" spans="10:11">
      <c r="J245" s="1101"/>
      <c r="K245" s="1101"/>
    </row>
    <row r="246" spans="10:11">
      <c r="J246" s="1101"/>
      <c r="K246" s="1101"/>
    </row>
    <row r="247" spans="10:11">
      <c r="J247" s="1101"/>
      <c r="K247" s="1101"/>
    </row>
    <row r="248" spans="10:11">
      <c r="J248" s="1101"/>
      <c r="K248" s="1101"/>
    </row>
    <row r="249" spans="10:11">
      <c r="J249" s="1101"/>
      <c r="K249" s="1101"/>
    </row>
    <row r="250" spans="10:11">
      <c r="J250" s="1101"/>
      <c r="K250" s="1101"/>
    </row>
    <row r="251" spans="10:11">
      <c r="J251" s="1101"/>
      <c r="K251" s="1101"/>
    </row>
    <row r="252" spans="10:11">
      <c r="J252" s="1101"/>
      <c r="K252" s="1101"/>
    </row>
    <row r="253" spans="10:11">
      <c r="J253" s="1101"/>
      <c r="K253" s="1101"/>
    </row>
    <row r="254" spans="10:11">
      <c r="J254" s="1101"/>
      <c r="K254" s="1101"/>
    </row>
    <row r="255" spans="10:11">
      <c r="J255" s="1101"/>
      <c r="K255" s="1101"/>
    </row>
    <row r="256" spans="10:11">
      <c r="J256" s="1101"/>
      <c r="K256" s="1101"/>
    </row>
    <row r="257" spans="10:11">
      <c r="J257" s="1101"/>
      <c r="K257" s="1101"/>
    </row>
    <row r="258" spans="10:11">
      <c r="J258" s="1101"/>
      <c r="K258" s="1101"/>
    </row>
    <row r="259" spans="10:11">
      <c r="J259" s="1101"/>
      <c r="K259" s="1101"/>
    </row>
    <row r="260" spans="10:11">
      <c r="J260" s="1101"/>
      <c r="K260" s="1101"/>
    </row>
    <row r="261" spans="10:11">
      <c r="J261" s="1101"/>
      <c r="K261" s="1101"/>
    </row>
    <row r="262" spans="10:11">
      <c r="J262" s="1101"/>
      <c r="K262" s="1101"/>
    </row>
    <row r="263" spans="10:11">
      <c r="J263" s="1101"/>
      <c r="K263" s="1101"/>
    </row>
    <row r="264" spans="10:11">
      <c r="J264" s="1101"/>
      <c r="K264" s="1101"/>
    </row>
    <row r="265" spans="10:11">
      <c r="J265" s="1101"/>
      <c r="K265" s="1101"/>
    </row>
    <row r="266" spans="10:11">
      <c r="J266" s="1101"/>
      <c r="K266" s="1101"/>
    </row>
    <row r="267" spans="10:11">
      <c r="J267" s="1101"/>
      <c r="K267" s="1101"/>
    </row>
    <row r="268" spans="10:11">
      <c r="J268" s="1101"/>
      <c r="K268" s="1101"/>
    </row>
    <row r="269" spans="10:11">
      <c r="J269" s="1101"/>
      <c r="K269" s="1101"/>
    </row>
    <row r="270" spans="10:11">
      <c r="J270" s="1101"/>
      <c r="K270" s="1101"/>
    </row>
    <row r="271" spans="10:11">
      <c r="J271" s="1101"/>
      <c r="K271" s="1101"/>
    </row>
    <row r="272" spans="10:11">
      <c r="J272" s="1101"/>
      <c r="K272" s="1101"/>
    </row>
    <row r="273" spans="10:11">
      <c r="J273" s="1101"/>
      <c r="K273" s="1101"/>
    </row>
    <row r="274" spans="10:11">
      <c r="J274" s="1101"/>
      <c r="K274" s="1101"/>
    </row>
    <row r="275" spans="10:11">
      <c r="J275" s="1101"/>
      <c r="K275" s="1101"/>
    </row>
    <row r="276" spans="10:11">
      <c r="J276" s="1101"/>
      <c r="K276" s="1101"/>
    </row>
    <row r="277" spans="10:11">
      <c r="J277" s="1101"/>
      <c r="K277" s="1101"/>
    </row>
    <row r="278" spans="10:11">
      <c r="J278" s="1101"/>
      <c r="K278" s="1101"/>
    </row>
    <row r="279" spans="10:11">
      <c r="J279" s="1101"/>
      <c r="K279" s="1101"/>
    </row>
    <row r="280" spans="10:11">
      <c r="J280" s="1101"/>
      <c r="K280" s="1101"/>
    </row>
    <row r="281" spans="10:11">
      <c r="J281" s="1101"/>
      <c r="K281" s="1101"/>
    </row>
    <row r="282" spans="10:11">
      <c r="J282" s="1101"/>
      <c r="K282" s="1101"/>
    </row>
    <row r="283" spans="10:11">
      <c r="J283" s="1101"/>
      <c r="K283" s="1101"/>
    </row>
    <row r="284" spans="10:11">
      <c r="J284" s="1101"/>
      <c r="K284" s="1101"/>
    </row>
    <row r="285" spans="10:11">
      <c r="J285" s="1101"/>
      <c r="K285" s="1101"/>
    </row>
    <row r="286" spans="10:11">
      <c r="J286" s="1101"/>
      <c r="K286" s="1101"/>
    </row>
    <row r="287" spans="10:11">
      <c r="J287" s="1101"/>
      <c r="K287" s="1101"/>
    </row>
    <row r="288" spans="10:11">
      <c r="J288" s="1101"/>
      <c r="K288" s="1101"/>
    </row>
    <row r="289" spans="10:11">
      <c r="J289" s="1101"/>
      <c r="K289" s="1101"/>
    </row>
    <row r="290" spans="10:11">
      <c r="J290" s="1101"/>
      <c r="K290" s="1101"/>
    </row>
    <row r="291" spans="10:11">
      <c r="J291" s="1101"/>
      <c r="K291" s="1101"/>
    </row>
    <row r="292" spans="10:11">
      <c r="J292" s="1101"/>
      <c r="K292" s="1101"/>
    </row>
    <row r="293" spans="10:11">
      <c r="J293" s="1101"/>
      <c r="K293" s="1101"/>
    </row>
    <row r="294" spans="10:11">
      <c r="J294" s="1101"/>
      <c r="K294" s="1101"/>
    </row>
    <row r="295" spans="10:11">
      <c r="J295" s="1101"/>
      <c r="K295" s="1101"/>
    </row>
    <row r="296" spans="10:11">
      <c r="J296" s="1101"/>
      <c r="K296" s="1101"/>
    </row>
    <row r="297" spans="10:11">
      <c r="J297" s="1101"/>
      <c r="K297" s="1101"/>
    </row>
    <row r="298" spans="10:11">
      <c r="J298" s="1101"/>
      <c r="K298" s="1101"/>
    </row>
    <row r="299" spans="10:11">
      <c r="J299" s="1101"/>
      <c r="K299" s="1101"/>
    </row>
    <row r="300" spans="10:11">
      <c r="J300" s="1101"/>
      <c r="K300" s="1101"/>
    </row>
    <row r="301" spans="10:11">
      <c r="J301" s="1101"/>
      <c r="K301" s="1101"/>
    </row>
    <row r="302" spans="10:11">
      <c r="J302" s="1101"/>
      <c r="K302" s="1101"/>
    </row>
    <row r="303" spans="10:11">
      <c r="J303" s="1101"/>
      <c r="K303" s="1101"/>
    </row>
    <row r="304" spans="10:11">
      <c r="J304" s="1101"/>
      <c r="K304" s="1101"/>
    </row>
    <row r="305" spans="10:11">
      <c r="J305" s="1101"/>
      <c r="K305" s="1101"/>
    </row>
    <row r="306" spans="10:11">
      <c r="J306" s="1101"/>
      <c r="K306" s="1101"/>
    </row>
    <row r="307" spans="10:11">
      <c r="J307" s="1101"/>
      <c r="K307" s="1101"/>
    </row>
    <row r="308" spans="10:11">
      <c r="J308" s="1101"/>
      <c r="K308" s="1101"/>
    </row>
    <row r="309" spans="10:11">
      <c r="J309" s="1101"/>
      <c r="K309" s="1101"/>
    </row>
    <row r="310" spans="10:11">
      <c r="J310" s="1101"/>
      <c r="K310" s="1101"/>
    </row>
    <row r="311" spans="10:11">
      <c r="J311" s="1101"/>
      <c r="K311" s="1101"/>
    </row>
    <row r="312" spans="10:11">
      <c r="J312" s="1101"/>
      <c r="K312" s="1101"/>
    </row>
    <row r="313" spans="10:11">
      <c r="J313" s="1101"/>
      <c r="K313" s="1101"/>
    </row>
    <row r="314" spans="10:11">
      <c r="J314" s="1101"/>
      <c r="K314" s="1101"/>
    </row>
    <row r="315" spans="10:11">
      <c r="J315" s="1101"/>
      <c r="K315" s="1101"/>
    </row>
    <row r="316" spans="10:11">
      <c r="J316" s="1101"/>
      <c r="K316" s="1101"/>
    </row>
    <row r="317" spans="10:11">
      <c r="J317" s="1101"/>
      <c r="K317" s="1101"/>
    </row>
    <row r="318" spans="10:11">
      <c r="J318" s="1101"/>
      <c r="K318" s="1101"/>
    </row>
    <row r="319" spans="10:11">
      <c r="J319" s="1101"/>
      <c r="K319" s="1101"/>
    </row>
    <row r="320" spans="10:11">
      <c r="J320" s="1101"/>
      <c r="K320" s="1101"/>
    </row>
    <row r="321" spans="10:11">
      <c r="J321" s="1101"/>
      <c r="K321" s="1101"/>
    </row>
    <row r="322" spans="10:11">
      <c r="J322" s="1101"/>
      <c r="K322" s="1101"/>
    </row>
    <row r="323" spans="10:11">
      <c r="J323" s="1101"/>
      <c r="K323" s="1101"/>
    </row>
    <row r="324" spans="10:11">
      <c r="J324" s="1101"/>
      <c r="K324" s="1101"/>
    </row>
    <row r="325" spans="10:11">
      <c r="J325" s="1101"/>
      <c r="K325" s="1101"/>
    </row>
    <row r="326" spans="10:11">
      <c r="J326" s="1101"/>
      <c r="K326" s="1101"/>
    </row>
    <row r="327" spans="10:11">
      <c r="J327" s="1101"/>
      <c r="K327" s="1101"/>
    </row>
    <row r="328" spans="10:11">
      <c r="J328" s="1101"/>
      <c r="K328" s="1101"/>
    </row>
    <row r="329" spans="10:11">
      <c r="J329" s="1101"/>
      <c r="K329" s="1101"/>
    </row>
    <row r="330" spans="10:11">
      <c r="J330" s="1101"/>
      <c r="K330" s="1101"/>
    </row>
    <row r="331" spans="10:11">
      <c r="J331" s="1101"/>
      <c r="K331" s="1101"/>
    </row>
    <row r="332" spans="10:11">
      <c r="J332" s="1101"/>
      <c r="K332" s="1101"/>
    </row>
    <row r="333" spans="10:11">
      <c r="J333" s="1101"/>
      <c r="K333" s="1101"/>
    </row>
    <row r="334" spans="10:11">
      <c r="J334" s="1101"/>
      <c r="K334" s="1101"/>
    </row>
    <row r="335" spans="10:11">
      <c r="J335" s="1101"/>
      <c r="K335" s="1101"/>
    </row>
    <row r="336" spans="10:11">
      <c r="J336" s="1101"/>
      <c r="K336" s="1101"/>
    </row>
    <row r="337" spans="10:11">
      <c r="J337" s="1101"/>
      <c r="K337" s="1101"/>
    </row>
    <row r="338" spans="10:11">
      <c r="J338" s="1101"/>
      <c r="K338" s="1101"/>
    </row>
    <row r="339" spans="10:11">
      <c r="J339" s="1101"/>
      <c r="K339" s="1101"/>
    </row>
    <row r="340" spans="10:11">
      <c r="J340" s="1101"/>
      <c r="K340" s="1101"/>
    </row>
    <row r="341" spans="10:11">
      <c r="J341" s="1101"/>
      <c r="K341" s="1101"/>
    </row>
    <row r="342" spans="10:11">
      <c r="J342" s="1101"/>
      <c r="K342" s="1101"/>
    </row>
    <row r="343" spans="10:11">
      <c r="J343" s="1101"/>
      <c r="K343" s="1101"/>
    </row>
    <row r="344" spans="10:11">
      <c r="J344" s="1101"/>
      <c r="K344" s="1101"/>
    </row>
    <row r="345" spans="10:11">
      <c r="J345" s="1101"/>
      <c r="K345" s="1101"/>
    </row>
    <row r="346" spans="10:11">
      <c r="J346" s="1101"/>
      <c r="K346" s="1101"/>
    </row>
    <row r="347" spans="10:11">
      <c r="J347" s="1101"/>
      <c r="K347" s="1101"/>
    </row>
    <row r="348" spans="10:11">
      <c r="J348" s="1101"/>
      <c r="K348" s="1101"/>
    </row>
    <row r="349" spans="10:11">
      <c r="J349" s="1101"/>
      <c r="K349" s="1101"/>
    </row>
    <row r="350" spans="10:11">
      <c r="J350" s="1101"/>
      <c r="K350" s="1101"/>
    </row>
    <row r="351" spans="10:11">
      <c r="J351" s="1101"/>
      <c r="K351" s="1101"/>
    </row>
    <row r="352" spans="10:11">
      <c r="J352" s="1101"/>
      <c r="K352" s="1101"/>
    </row>
    <row r="353" spans="10:11">
      <c r="J353" s="1101"/>
      <c r="K353" s="1101"/>
    </row>
    <row r="354" spans="10:11">
      <c r="J354" s="1101"/>
      <c r="K354" s="1101"/>
    </row>
    <row r="355" spans="10:11">
      <c r="J355" s="1101"/>
      <c r="K355" s="1101"/>
    </row>
    <row r="356" spans="10:11">
      <c r="J356" s="1101"/>
      <c r="K356" s="1101"/>
    </row>
    <row r="357" spans="10:11">
      <c r="J357" s="1101"/>
      <c r="K357" s="1101"/>
    </row>
    <row r="358" spans="10:11">
      <c r="J358" s="1101"/>
      <c r="K358" s="1101"/>
    </row>
    <row r="359" spans="10:11">
      <c r="J359" s="1101"/>
      <c r="K359" s="1101"/>
    </row>
    <row r="360" spans="10:11">
      <c r="J360" s="1101"/>
      <c r="K360" s="1101"/>
    </row>
    <row r="361" spans="10:11">
      <c r="J361" s="1101"/>
      <c r="K361" s="1101"/>
    </row>
    <row r="362" spans="10:11">
      <c r="J362" s="1101"/>
      <c r="K362" s="1101"/>
    </row>
    <row r="363" spans="10:11">
      <c r="J363" s="1101"/>
      <c r="K363" s="1101"/>
    </row>
    <row r="364" spans="10:11">
      <c r="J364" s="1101"/>
      <c r="K364" s="1101"/>
    </row>
    <row r="365" spans="10:11">
      <c r="J365" s="1101"/>
      <c r="K365" s="1101"/>
    </row>
    <row r="366" spans="10:11">
      <c r="J366" s="1101"/>
      <c r="K366" s="1101"/>
    </row>
    <row r="367" spans="10:11">
      <c r="J367" s="1101"/>
      <c r="K367" s="1101"/>
    </row>
    <row r="368" spans="10:11">
      <c r="J368" s="1101"/>
      <c r="K368" s="1101"/>
    </row>
    <row r="369" spans="10:11">
      <c r="J369" s="1101"/>
      <c r="K369" s="1101"/>
    </row>
    <row r="370" spans="10:11">
      <c r="J370" s="1101"/>
      <c r="K370" s="1101"/>
    </row>
    <row r="371" spans="10:11">
      <c r="J371" s="1101"/>
      <c r="K371" s="1101"/>
    </row>
    <row r="372" spans="10:11">
      <c r="J372" s="1101"/>
      <c r="K372" s="1101"/>
    </row>
    <row r="373" spans="10:11">
      <c r="J373" s="1101"/>
      <c r="K373" s="1101"/>
    </row>
    <row r="374" spans="10:11">
      <c r="J374" s="1101"/>
      <c r="K374" s="1101"/>
    </row>
    <row r="375" spans="10:11">
      <c r="J375" s="1101"/>
      <c r="K375" s="1101"/>
    </row>
    <row r="376" spans="10:11">
      <c r="J376" s="1101"/>
      <c r="K376" s="1101"/>
    </row>
    <row r="377" spans="10:11">
      <c r="J377" s="1101"/>
      <c r="K377" s="1101"/>
    </row>
    <row r="378" spans="10:11">
      <c r="J378" s="1101"/>
      <c r="K378" s="1101"/>
    </row>
    <row r="379" spans="10:11">
      <c r="J379" s="1101"/>
      <c r="K379" s="1101"/>
    </row>
    <row r="380" spans="10:11">
      <c r="J380" s="1101"/>
      <c r="K380" s="1101"/>
    </row>
    <row r="381" spans="10:11">
      <c r="J381" s="1101"/>
      <c r="K381" s="1101"/>
    </row>
    <row r="382" spans="10:11">
      <c r="J382" s="1101"/>
      <c r="K382" s="1101"/>
    </row>
    <row r="383" spans="10:11">
      <c r="J383" s="1101"/>
      <c r="K383" s="1101"/>
    </row>
    <row r="384" spans="10:11">
      <c r="J384" s="1101"/>
      <c r="K384" s="1101"/>
    </row>
    <row r="385" spans="10:11">
      <c r="J385" s="1101"/>
      <c r="K385" s="1101"/>
    </row>
    <row r="386" spans="10:11">
      <c r="J386" s="1101"/>
      <c r="K386" s="1101"/>
    </row>
    <row r="387" spans="10:11">
      <c r="J387" s="1101"/>
      <c r="K387" s="1101"/>
    </row>
    <row r="388" spans="10:11">
      <c r="J388" s="1101"/>
      <c r="K388" s="1101"/>
    </row>
    <row r="389" spans="10:11">
      <c r="J389" s="1101"/>
      <c r="K389" s="1101"/>
    </row>
    <row r="390" spans="10:11">
      <c r="J390" s="1101"/>
      <c r="K390" s="1101"/>
    </row>
    <row r="391" spans="10:11">
      <c r="J391" s="1101"/>
      <c r="K391" s="1101"/>
    </row>
    <row r="392" spans="10:11">
      <c r="J392" s="1101"/>
      <c r="K392" s="1101"/>
    </row>
    <row r="393" spans="10:11">
      <c r="J393" s="1101"/>
      <c r="K393" s="1101"/>
    </row>
    <row r="394" spans="10:11">
      <c r="J394" s="1101"/>
      <c r="K394" s="1101"/>
    </row>
    <row r="395" spans="10:11">
      <c r="J395" s="1101"/>
      <c r="K395" s="1101"/>
    </row>
    <row r="396" spans="10:11">
      <c r="J396" s="1101"/>
      <c r="K396" s="1101"/>
    </row>
    <row r="397" spans="10:11">
      <c r="J397" s="1101"/>
      <c r="K397" s="1101"/>
    </row>
    <row r="398" spans="10:11">
      <c r="J398" s="1101"/>
      <c r="K398" s="1101"/>
    </row>
    <row r="399" spans="10:11">
      <c r="J399" s="1101"/>
      <c r="K399" s="1101"/>
    </row>
    <row r="400" spans="10:11">
      <c r="J400" s="1101"/>
      <c r="K400" s="1101"/>
    </row>
    <row r="401" spans="10:11">
      <c r="J401" s="1101"/>
      <c r="K401" s="1101"/>
    </row>
    <row r="402" spans="10:11">
      <c r="J402" s="1101"/>
      <c r="K402" s="1101"/>
    </row>
    <row r="403" spans="10:11">
      <c r="J403" s="1101"/>
      <c r="K403" s="1101"/>
    </row>
    <row r="404" spans="10:11">
      <c r="J404" s="1101"/>
      <c r="K404" s="1101"/>
    </row>
    <row r="405" spans="10:11">
      <c r="J405" s="1101"/>
      <c r="K405" s="1101"/>
    </row>
    <row r="406" spans="10:11">
      <c r="J406" s="1101"/>
      <c r="K406" s="1101"/>
    </row>
    <row r="407" spans="10:11">
      <c r="J407" s="1101"/>
      <c r="K407" s="1101"/>
    </row>
    <row r="408" spans="10:11">
      <c r="J408" s="1101"/>
      <c r="K408" s="1101"/>
    </row>
    <row r="409" spans="10:11">
      <c r="J409" s="1101"/>
      <c r="K409" s="1101"/>
    </row>
    <row r="410" spans="10:11">
      <c r="J410" s="1101"/>
      <c r="K410" s="1101"/>
    </row>
    <row r="411" spans="10:11">
      <c r="J411" s="1101"/>
      <c r="K411" s="1101"/>
    </row>
    <row r="412" spans="10:11">
      <c r="J412" s="1101"/>
      <c r="K412" s="1101"/>
    </row>
    <row r="413" spans="10:11">
      <c r="J413" s="1101"/>
      <c r="K413" s="1101"/>
    </row>
    <row r="414" spans="10:11">
      <c r="J414" s="1101"/>
      <c r="K414" s="1101"/>
    </row>
    <row r="415" spans="10:11">
      <c r="J415" s="1101"/>
      <c r="K415" s="1101"/>
    </row>
    <row r="416" spans="10:11">
      <c r="J416" s="1101"/>
      <c r="K416" s="1101"/>
    </row>
    <row r="417" spans="10:11">
      <c r="J417" s="1101"/>
      <c r="K417" s="1101"/>
    </row>
    <row r="418" spans="10:11">
      <c r="J418" s="1101"/>
      <c r="K418" s="1101"/>
    </row>
    <row r="419" spans="10:11">
      <c r="J419" s="1101"/>
      <c r="K419" s="1101"/>
    </row>
    <row r="420" spans="10:11">
      <c r="J420" s="1101"/>
      <c r="K420" s="1101"/>
    </row>
    <row r="421" spans="10:11">
      <c r="J421" s="1101"/>
      <c r="K421" s="1101"/>
    </row>
    <row r="422" spans="10:11">
      <c r="J422" s="1101"/>
      <c r="K422" s="1101"/>
    </row>
    <row r="423" spans="10:11">
      <c r="J423" s="1101"/>
      <c r="K423" s="1101"/>
    </row>
    <row r="424" spans="10:11">
      <c r="J424" s="1101"/>
      <c r="K424" s="1101"/>
    </row>
    <row r="425" spans="10:11">
      <c r="J425" s="1101"/>
      <c r="K425" s="1101"/>
    </row>
    <row r="426" spans="10:11">
      <c r="J426" s="1101"/>
      <c r="K426" s="1101"/>
    </row>
    <row r="427" spans="10:11">
      <c r="J427" s="1101"/>
      <c r="K427" s="1101"/>
    </row>
    <row r="428" spans="10:11">
      <c r="J428" s="1101"/>
      <c r="K428" s="1101"/>
    </row>
    <row r="429" spans="10:11">
      <c r="J429" s="1101"/>
      <c r="K429" s="1101"/>
    </row>
    <row r="430" spans="10:11">
      <c r="J430" s="1101"/>
      <c r="K430" s="1101"/>
    </row>
    <row r="431" spans="10:11">
      <c r="J431" s="1101"/>
      <c r="K431" s="1101"/>
    </row>
    <row r="432" spans="10:11">
      <c r="J432" s="1101"/>
      <c r="K432" s="1101"/>
    </row>
    <row r="433" spans="10:11">
      <c r="J433" s="1101"/>
      <c r="K433" s="1101"/>
    </row>
    <row r="434" spans="10:11">
      <c r="J434" s="1101"/>
      <c r="K434" s="1101"/>
    </row>
    <row r="435" spans="10:11">
      <c r="J435" s="1101"/>
      <c r="K435" s="1101"/>
    </row>
    <row r="436" spans="10:11">
      <c r="J436" s="1101"/>
      <c r="K436" s="1101"/>
    </row>
    <row r="437" spans="10:11">
      <c r="J437" s="1101"/>
      <c r="K437" s="1101"/>
    </row>
    <row r="438" spans="10:11">
      <c r="J438" s="1101"/>
      <c r="K438" s="1101"/>
    </row>
    <row r="439" spans="10:11">
      <c r="J439" s="1101"/>
      <c r="K439" s="1101"/>
    </row>
    <row r="440" spans="10:11">
      <c r="J440" s="1101"/>
      <c r="K440" s="1101"/>
    </row>
    <row r="441" spans="10:11">
      <c r="J441" s="1101"/>
      <c r="K441" s="1101"/>
    </row>
    <row r="442" spans="10:11">
      <c r="J442" s="1101"/>
      <c r="K442" s="1101"/>
    </row>
    <row r="443" spans="10:11">
      <c r="J443" s="1101"/>
      <c r="K443" s="1101"/>
    </row>
    <row r="444" spans="10:11">
      <c r="J444" s="1101"/>
      <c r="K444" s="1101"/>
    </row>
    <row r="445" spans="10:11">
      <c r="J445" s="1101"/>
      <c r="K445" s="1101"/>
    </row>
    <row r="446" spans="10:11">
      <c r="J446" s="1101"/>
      <c r="K446" s="1101"/>
    </row>
    <row r="447" spans="10:11">
      <c r="J447" s="1101"/>
      <c r="K447" s="1101"/>
    </row>
    <row r="448" spans="10:11">
      <c r="J448" s="1101"/>
      <c r="K448" s="1101"/>
    </row>
    <row r="449" spans="10:11">
      <c r="J449" s="1101"/>
      <c r="K449" s="1101"/>
    </row>
    <row r="450" spans="10:11">
      <c r="J450" s="1101"/>
      <c r="K450" s="1101"/>
    </row>
    <row r="451" spans="10:11">
      <c r="J451" s="1101"/>
      <c r="K451" s="1101"/>
    </row>
    <row r="452" spans="10:11">
      <c r="J452" s="1101"/>
      <c r="K452" s="1101"/>
    </row>
    <row r="453" spans="10:11">
      <c r="J453" s="1101"/>
      <c r="K453" s="1101"/>
    </row>
    <row r="454" spans="10:11">
      <c r="J454" s="1101"/>
      <c r="K454" s="1101"/>
    </row>
    <row r="455" spans="10:11">
      <c r="J455" s="1101"/>
      <c r="K455" s="1101"/>
    </row>
    <row r="456" spans="10:11">
      <c r="J456" s="1101"/>
      <c r="K456" s="1101"/>
    </row>
    <row r="457" spans="10:11">
      <c r="J457" s="1101"/>
      <c r="K457" s="1101"/>
    </row>
    <row r="458" spans="10:11">
      <c r="J458" s="1101"/>
      <c r="K458" s="1101"/>
    </row>
    <row r="459" spans="10:11">
      <c r="J459" s="1101"/>
      <c r="K459" s="1101"/>
    </row>
    <row r="460" spans="10:11">
      <c r="J460" s="1101"/>
      <c r="K460" s="1101"/>
    </row>
    <row r="461" spans="10:11">
      <c r="J461" s="1101"/>
      <c r="K461" s="1101"/>
    </row>
    <row r="462" spans="10:11">
      <c r="J462" s="1101"/>
      <c r="K462" s="1101"/>
    </row>
    <row r="463" spans="10:11">
      <c r="J463" s="1101"/>
      <c r="K463" s="1101"/>
    </row>
    <row r="464" spans="10:11">
      <c r="J464" s="1101"/>
      <c r="K464" s="1101"/>
    </row>
    <row r="465" spans="10:11">
      <c r="J465" s="1101"/>
      <c r="K465" s="1101"/>
    </row>
    <row r="466" spans="10:11">
      <c r="J466" s="1101"/>
      <c r="K466" s="1101"/>
    </row>
    <row r="467" spans="10:11">
      <c r="J467" s="1101"/>
      <c r="K467" s="1101"/>
    </row>
    <row r="468" spans="10:11">
      <c r="J468" s="1101"/>
      <c r="K468" s="1101"/>
    </row>
    <row r="469" spans="10:11">
      <c r="J469" s="1101"/>
      <c r="K469" s="1101"/>
    </row>
    <row r="470" spans="10:11">
      <c r="J470" s="1101"/>
      <c r="K470" s="1101"/>
    </row>
    <row r="471" spans="10:11">
      <c r="J471" s="1101"/>
      <c r="K471" s="1101"/>
    </row>
    <row r="472" spans="10:11">
      <c r="J472" s="1101"/>
      <c r="K472" s="1101"/>
    </row>
    <row r="473" spans="10:11">
      <c r="J473" s="1101"/>
      <c r="K473" s="1101"/>
    </row>
    <row r="474" spans="10:11">
      <c r="J474" s="1101"/>
      <c r="K474" s="1101"/>
    </row>
    <row r="475" spans="10:11">
      <c r="J475" s="1101"/>
      <c r="K475" s="1101"/>
    </row>
    <row r="476" spans="10:11">
      <c r="J476" s="1101"/>
      <c r="K476" s="1101"/>
    </row>
    <row r="477" spans="10:11">
      <c r="J477" s="1101"/>
      <c r="K477" s="1101"/>
    </row>
    <row r="478" spans="10:11">
      <c r="J478" s="1101"/>
      <c r="K478" s="1101"/>
    </row>
    <row r="479" spans="10:11">
      <c r="J479" s="1101"/>
      <c r="K479" s="1101"/>
    </row>
    <row r="480" spans="10:11">
      <c r="J480" s="1101"/>
      <c r="K480" s="1101"/>
    </row>
    <row r="481" spans="10:11">
      <c r="J481" s="1101"/>
      <c r="K481" s="1101"/>
    </row>
    <row r="482" spans="10:11">
      <c r="J482" s="1101"/>
      <c r="K482" s="1101"/>
    </row>
    <row r="483" spans="10:11">
      <c r="J483" s="1101"/>
      <c r="K483" s="1101"/>
    </row>
    <row r="484" spans="10:11">
      <c r="J484" s="1101"/>
      <c r="K484" s="1101"/>
    </row>
    <row r="485" spans="10:11">
      <c r="J485" s="1101"/>
      <c r="K485" s="1101"/>
    </row>
    <row r="486" spans="10:11">
      <c r="J486" s="1101"/>
      <c r="K486" s="1101"/>
    </row>
    <row r="487" spans="10:11">
      <c r="J487" s="1101"/>
      <c r="K487" s="1101"/>
    </row>
    <row r="488" spans="10:11">
      <c r="J488" s="1101"/>
      <c r="K488" s="1101"/>
    </row>
    <row r="489" spans="10:11">
      <c r="J489" s="1101"/>
      <c r="K489" s="1101"/>
    </row>
    <row r="490" spans="10:11">
      <c r="J490" s="1101"/>
      <c r="K490" s="1101"/>
    </row>
    <row r="491" spans="10:11">
      <c r="J491" s="1101"/>
      <c r="K491" s="1101"/>
    </row>
    <row r="492" spans="10:11">
      <c r="J492" s="1101"/>
      <c r="K492" s="1101"/>
    </row>
    <row r="493" spans="10:11">
      <c r="J493" s="1101"/>
      <c r="K493" s="1101"/>
    </row>
    <row r="494" spans="10:11">
      <c r="J494" s="1101"/>
      <c r="K494" s="1101"/>
    </row>
    <row r="495" spans="10:11">
      <c r="J495" s="1101"/>
      <c r="K495" s="1101"/>
    </row>
    <row r="496" spans="10:11">
      <c r="J496" s="1101"/>
      <c r="K496" s="1101"/>
    </row>
    <row r="497" spans="10:11">
      <c r="J497" s="1101"/>
      <c r="K497" s="1101"/>
    </row>
    <row r="498" spans="10:11">
      <c r="J498" s="1101"/>
      <c r="K498" s="1101"/>
    </row>
    <row r="499" spans="10:11">
      <c r="J499" s="1101"/>
      <c r="K499" s="1101"/>
    </row>
    <row r="500" spans="10:11">
      <c r="J500" s="1101"/>
      <c r="K500" s="1101"/>
    </row>
    <row r="501" spans="10:11">
      <c r="J501" s="1101"/>
      <c r="K501" s="1101"/>
    </row>
    <row r="502" spans="10:11">
      <c r="J502" s="1101"/>
      <c r="K502" s="1101"/>
    </row>
    <row r="503" spans="10:11">
      <c r="J503" s="1101"/>
      <c r="K503" s="1101"/>
    </row>
    <row r="504" spans="10:11">
      <c r="J504" s="1101"/>
      <c r="K504" s="1101"/>
    </row>
    <row r="505" spans="10:11">
      <c r="J505" s="1101"/>
      <c r="K505" s="1101"/>
    </row>
    <row r="506" spans="10:11">
      <c r="J506" s="1101"/>
      <c r="K506" s="1101"/>
    </row>
    <row r="507" spans="10:11">
      <c r="J507" s="1101"/>
      <c r="K507" s="1101"/>
    </row>
    <row r="508" spans="10:11">
      <c r="J508" s="1101"/>
      <c r="K508" s="1101"/>
    </row>
    <row r="509" spans="10:11">
      <c r="J509" s="1101"/>
      <c r="K509" s="1101"/>
    </row>
    <row r="510" spans="10:11">
      <c r="J510" s="1101"/>
      <c r="K510" s="1101"/>
    </row>
    <row r="511" spans="10:11">
      <c r="J511" s="1101"/>
      <c r="K511" s="1101"/>
    </row>
    <row r="512" spans="10:11">
      <c r="J512" s="1101"/>
      <c r="K512" s="1101"/>
    </row>
    <row r="513" spans="10:11">
      <c r="J513" s="1101"/>
      <c r="K513" s="1101"/>
    </row>
    <row r="514" spans="10:11">
      <c r="J514" s="1101"/>
      <c r="K514" s="1101"/>
    </row>
    <row r="515" spans="10:11">
      <c r="J515" s="1101"/>
      <c r="K515" s="1101"/>
    </row>
    <row r="516" spans="10:11">
      <c r="J516" s="1101"/>
      <c r="K516" s="1101"/>
    </row>
    <row r="517" spans="10:11">
      <c r="J517" s="1101"/>
      <c r="K517" s="1101"/>
    </row>
    <row r="518" spans="10:11">
      <c r="J518" s="1101"/>
      <c r="K518" s="1101"/>
    </row>
    <row r="519" spans="10:11">
      <c r="J519" s="1101"/>
      <c r="K519" s="1101"/>
    </row>
    <row r="520" spans="10:11">
      <c r="J520" s="1101"/>
      <c r="K520" s="1101"/>
    </row>
    <row r="521" spans="10:11">
      <c r="J521" s="1101"/>
      <c r="K521" s="1101"/>
    </row>
    <row r="522" spans="10:11">
      <c r="J522" s="1101"/>
      <c r="K522" s="1101"/>
    </row>
    <row r="523" spans="10:11">
      <c r="J523" s="1101"/>
      <c r="K523" s="1101"/>
    </row>
    <row r="524" spans="10:11">
      <c r="J524" s="1101"/>
      <c r="K524" s="1101"/>
    </row>
    <row r="525" spans="10:11">
      <c r="J525" s="1101"/>
      <c r="K525" s="1101"/>
    </row>
    <row r="526" spans="10:11">
      <c r="J526" s="1101"/>
      <c r="K526" s="1101"/>
    </row>
    <row r="527" spans="10:11">
      <c r="J527" s="1101"/>
      <c r="K527" s="1101"/>
    </row>
    <row r="528" spans="10:11">
      <c r="J528" s="1101"/>
      <c r="K528" s="1101"/>
    </row>
    <row r="529" spans="10:11">
      <c r="J529" s="1101"/>
      <c r="K529" s="1101"/>
    </row>
    <row r="530" spans="10:11">
      <c r="J530" s="1101"/>
      <c r="K530" s="1101"/>
    </row>
    <row r="531" spans="10:11">
      <c r="J531" s="1101"/>
      <c r="K531" s="1101"/>
    </row>
    <row r="532" spans="10:11">
      <c r="J532" s="1101"/>
      <c r="K532" s="1101"/>
    </row>
    <row r="533" spans="10:11">
      <c r="J533" s="1101"/>
      <c r="K533" s="1101"/>
    </row>
    <row r="534" spans="10:11">
      <c r="J534" s="1101"/>
      <c r="K534" s="1101"/>
    </row>
    <row r="535" spans="10:11">
      <c r="J535" s="1101"/>
      <c r="K535" s="1101"/>
    </row>
    <row r="536" spans="10:11">
      <c r="J536" s="1101"/>
      <c r="K536" s="1101"/>
    </row>
    <row r="537" spans="10:11">
      <c r="J537" s="1101"/>
      <c r="K537" s="1101"/>
    </row>
    <row r="538" spans="10:11">
      <c r="J538" s="1101"/>
      <c r="K538" s="1101"/>
    </row>
    <row r="539" spans="10:11">
      <c r="J539" s="1101"/>
      <c r="K539" s="1101"/>
    </row>
    <row r="540" spans="10:11">
      <c r="J540" s="1101"/>
      <c r="K540" s="1101"/>
    </row>
    <row r="541" spans="10:11">
      <c r="J541" s="1101"/>
      <c r="K541" s="1101"/>
    </row>
    <row r="542" spans="10:11">
      <c r="J542" s="1101"/>
      <c r="K542" s="1101"/>
    </row>
    <row r="543" spans="10:11">
      <c r="J543" s="1101"/>
      <c r="K543" s="1101"/>
    </row>
    <row r="544" spans="10:11">
      <c r="J544" s="1101"/>
      <c r="K544" s="1101"/>
    </row>
    <row r="545" spans="10:11">
      <c r="J545" s="1101"/>
      <c r="K545" s="1101"/>
    </row>
    <row r="546" spans="10:11">
      <c r="J546" s="1101"/>
      <c r="K546" s="1101"/>
    </row>
    <row r="547" spans="10:11">
      <c r="J547" s="1101"/>
      <c r="K547" s="1101"/>
    </row>
    <row r="548" spans="10:11">
      <c r="J548" s="1101"/>
      <c r="K548" s="1101"/>
    </row>
    <row r="549" spans="10:11">
      <c r="J549" s="1101"/>
      <c r="K549" s="1101"/>
    </row>
    <row r="550" spans="10:11">
      <c r="J550" s="1101"/>
      <c r="K550" s="1101"/>
    </row>
    <row r="551" spans="10:11">
      <c r="J551" s="1101"/>
      <c r="K551" s="1101"/>
    </row>
    <row r="552" spans="10:11">
      <c r="J552" s="1101"/>
      <c r="K552" s="1101"/>
    </row>
    <row r="553" spans="10:11">
      <c r="J553" s="1101"/>
      <c r="K553" s="1101"/>
    </row>
    <row r="554" spans="10:11">
      <c r="J554" s="1101"/>
      <c r="K554" s="1101"/>
    </row>
    <row r="555" spans="10:11">
      <c r="J555" s="1101"/>
      <c r="K555" s="1101"/>
    </row>
    <row r="556" spans="10:11">
      <c r="J556" s="1101"/>
      <c r="K556" s="1101"/>
    </row>
    <row r="557" spans="10:11">
      <c r="J557" s="1101"/>
      <c r="K557" s="1101"/>
    </row>
    <row r="558" spans="10:11">
      <c r="J558" s="1101"/>
      <c r="K558" s="1101"/>
    </row>
    <row r="559" spans="10:11">
      <c r="J559" s="1101"/>
      <c r="K559" s="1101"/>
    </row>
    <row r="560" spans="10:11">
      <c r="J560" s="1101"/>
      <c r="K560" s="1101"/>
    </row>
    <row r="561" spans="10:11">
      <c r="J561" s="1101"/>
      <c r="K561" s="1101"/>
    </row>
    <row r="562" spans="10:11">
      <c r="J562" s="1101"/>
      <c r="K562" s="1101"/>
    </row>
    <row r="563" spans="10:11">
      <c r="J563" s="1101"/>
      <c r="K563" s="1101"/>
    </row>
    <row r="564" spans="10:11">
      <c r="J564" s="1101"/>
      <c r="K564" s="1101"/>
    </row>
    <row r="565" spans="10:11">
      <c r="J565" s="1101"/>
      <c r="K565" s="1101"/>
    </row>
    <row r="566" spans="10:11">
      <c r="J566" s="1101"/>
      <c r="K566" s="1101"/>
    </row>
    <row r="567" spans="10:11">
      <c r="J567" s="1101"/>
      <c r="K567" s="1101"/>
    </row>
    <row r="568" spans="10:11">
      <c r="J568" s="1101"/>
      <c r="K568" s="1101"/>
    </row>
    <row r="569" spans="10:11">
      <c r="J569" s="1101"/>
      <c r="K569" s="1101"/>
    </row>
    <row r="570" spans="10:11">
      <c r="J570" s="1101"/>
      <c r="K570" s="1101"/>
    </row>
    <row r="571" spans="10:11">
      <c r="J571" s="1101"/>
      <c r="K571" s="1101"/>
    </row>
    <row r="572" spans="10:11">
      <c r="J572" s="1101"/>
      <c r="K572" s="1101"/>
    </row>
    <row r="573" spans="10:11">
      <c r="J573" s="1101"/>
      <c r="K573" s="1101"/>
    </row>
    <row r="574" spans="10:11">
      <c r="J574" s="1101"/>
      <c r="K574" s="1101"/>
    </row>
    <row r="575" spans="10:11">
      <c r="J575" s="1101"/>
      <c r="K575" s="1101"/>
    </row>
    <row r="576" spans="10:11">
      <c r="J576" s="1101"/>
      <c r="K576" s="1101"/>
    </row>
    <row r="577" spans="10:11">
      <c r="J577" s="1101"/>
      <c r="K577" s="1101"/>
    </row>
    <row r="578" spans="10:11">
      <c r="J578" s="1101"/>
      <c r="K578" s="1101"/>
    </row>
    <row r="579" spans="10:11">
      <c r="J579" s="1101"/>
      <c r="K579" s="1101"/>
    </row>
    <row r="580" spans="10:11">
      <c r="J580" s="1101"/>
      <c r="K580" s="1101"/>
    </row>
    <row r="581" spans="10:11">
      <c r="J581" s="1101"/>
      <c r="K581" s="1101"/>
    </row>
    <row r="582" spans="10:11">
      <c r="J582" s="1101"/>
      <c r="K582" s="1101"/>
    </row>
    <row r="583" spans="10:11">
      <c r="J583" s="1101"/>
      <c r="K583" s="1101"/>
    </row>
    <row r="584" spans="10:11">
      <c r="J584" s="1101"/>
      <c r="K584" s="1101"/>
    </row>
    <row r="585" spans="10:11">
      <c r="J585" s="1101"/>
      <c r="K585" s="1101"/>
    </row>
    <row r="586" spans="10:11">
      <c r="J586" s="1101"/>
      <c r="K586" s="1101"/>
    </row>
    <row r="587" spans="10:11">
      <c r="J587" s="1101"/>
      <c r="K587" s="1101"/>
    </row>
    <row r="588" spans="10:11">
      <c r="J588" s="1101"/>
      <c r="K588" s="1101"/>
    </row>
    <row r="589" spans="10:11">
      <c r="J589" s="1101"/>
      <c r="K589" s="1101"/>
    </row>
    <row r="590" spans="10:11">
      <c r="J590" s="1101"/>
      <c r="K590" s="1101"/>
    </row>
    <row r="591" spans="10:11">
      <c r="J591" s="1101"/>
      <c r="K591" s="1101"/>
    </row>
    <row r="592" spans="10:11">
      <c r="J592" s="1101"/>
      <c r="K592" s="1101"/>
    </row>
    <row r="593" spans="10:11">
      <c r="J593" s="1101"/>
      <c r="K593" s="1101"/>
    </row>
    <row r="594" spans="10:11">
      <c r="J594" s="1101"/>
      <c r="K594" s="1101"/>
    </row>
    <row r="595" spans="10:11">
      <c r="J595" s="1101"/>
      <c r="K595" s="1101"/>
    </row>
    <row r="596" spans="10:11">
      <c r="J596" s="1101"/>
      <c r="K596" s="1101"/>
    </row>
    <row r="597" spans="10:11">
      <c r="J597" s="1101"/>
      <c r="K597" s="1101"/>
    </row>
    <row r="598" spans="10:11">
      <c r="J598" s="1101"/>
      <c r="K598" s="1101"/>
    </row>
    <row r="599" spans="10:11">
      <c r="J599" s="1101"/>
      <c r="K599" s="1101"/>
    </row>
    <row r="600" spans="10:11">
      <c r="J600" s="1101"/>
      <c r="K600" s="1101"/>
    </row>
    <row r="601" spans="10:11">
      <c r="J601" s="1101"/>
      <c r="K601" s="1101"/>
    </row>
    <row r="602" spans="10:11">
      <c r="J602" s="1101"/>
      <c r="K602" s="1101"/>
    </row>
    <row r="603" spans="10:11">
      <c r="J603" s="1101"/>
      <c r="K603" s="1101"/>
    </row>
    <row r="604" spans="10:11">
      <c r="J604" s="1101"/>
      <c r="K604" s="1101"/>
    </row>
    <row r="605" spans="10:11">
      <c r="J605" s="1101"/>
      <c r="K605" s="1101"/>
    </row>
    <row r="606" spans="10:11">
      <c r="J606" s="1101"/>
      <c r="K606" s="1101"/>
    </row>
    <row r="607" spans="10:11">
      <c r="J607" s="1101"/>
      <c r="K607" s="1101"/>
    </row>
    <row r="608" spans="10:11">
      <c r="J608" s="1101"/>
      <c r="K608" s="1101"/>
    </row>
    <row r="609" spans="10:11">
      <c r="J609" s="1101"/>
      <c r="K609" s="1101"/>
    </row>
    <row r="610" spans="10:11">
      <c r="J610" s="1101"/>
      <c r="K610" s="1101"/>
    </row>
    <row r="611" spans="10:11">
      <c r="J611" s="1101"/>
      <c r="K611" s="1101"/>
    </row>
    <row r="612" spans="10:11">
      <c r="J612" s="1101"/>
      <c r="K612" s="1101"/>
    </row>
    <row r="613" spans="10:11">
      <c r="J613" s="1101"/>
      <c r="K613" s="1101"/>
    </row>
    <row r="614" spans="10:11">
      <c r="J614" s="1101"/>
      <c r="K614" s="1101"/>
    </row>
    <row r="615" spans="10:11">
      <c r="J615" s="1101"/>
      <c r="K615" s="1101"/>
    </row>
    <row r="616" spans="10:11">
      <c r="J616" s="1101"/>
      <c r="K616" s="1101"/>
    </row>
    <row r="617" spans="10:11">
      <c r="J617" s="1101"/>
      <c r="K617" s="1101"/>
    </row>
    <row r="618" spans="10:11">
      <c r="J618" s="1101"/>
      <c r="K618" s="1101"/>
    </row>
    <row r="619" spans="10:11">
      <c r="J619" s="1101"/>
      <c r="K619" s="1101"/>
    </row>
    <row r="620" spans="10:11">
      <c r="J620" s="1101"/>
      <c r="K620" s="1101"/>
    </row>
    <row r="621" spans="10:11">
      <c r="J621" s="1101"/>
      <c r="K621" s="1101"/>
    </row>
    <row r="622" spans="10:11">
      <c r="J622" s="1101"/>
      <c r="K622" s="1101"/>
    </row>
    <row r="623" spans="10:11">
      <c r="J623" s="1101"/>
      <c r="K623" s="1101"/>
    </row>
    <row r="624" spans="10:11">
      <c r="J624" s="1101"/>
      <c r="K624" s="1101"/>
    </row>
    <row r="625" spans="10:11">
      <c r="J625" s="1101"/>
      <c r="K625" s="1101"/>
    </row>
    <row r="626" spans="10:11">
      <c r="J626" s="1101"/>
      <c r="K626" s="1101"/>
    </row>
    <row r="627" spans="10:11">
      <c r="J627" s="1101"/>
      <c r="K627" s="1101"/>
    </row>
    <row r="628" spans="10:11">
      <c r="J628" s="1101"/>
      <c r="K628" s="1101"/>
    </row>
    <row r="629" spans="10:11">
      <c r="J629" s="1101"/>
      <c r="K629" s="1101"/>
    </row>
    <row r="630" spans="10:11">
      <c r="J630" s="1101"/>
      <c r="K630" s="1101"/>
    </row>
    <row r="631" spans="10:11">
      <c r="J631" s="1101"/>
      <c r="K631" s="1101"/>
    </row>
    <row r="632" spans="10:11">
      <c r="J632" s="1101"/>
      <c r="K632" s="1101"/>
    </row>
    <row r="633" spans="10:11">
      <c r="J633" s="1101"/>
      <c r="K633" s="1101"/>
    </row>
    <row r="634" spans="10:11">
      <c r="J634" s="1101"/>
      <c r="K634" s="1101"/>
    </row>
    <row r="635" spans="10:11">
      <c r="J635" s="1101"/>
      <c r="K635" s="1101"/>
    </row>
    <row r="636" spans="10:11">
      <c r="J636" s="1101"/>
      <c r="K636" s="1101"/>
    </row>
    <row r="637" spans="10:11">
      <c r="J637" s="1101"/>
      <c r="K637" s="1101"/>
    </row>
    <row r="638" spans="10:11">
      <c r="J638" s="1101"/>
      <c r="K638" s="1101"/>
    </row>
    <row r="639" spans="10:11">
      <c r="J639" s="1101"/>
      <c r="K639" s="1101"/>
    </row>
    <row r="640" spans="10:11">
      <c r="J640" s="1101"/>
      <c r="K640" s="1101"/>
    </row>
    <row r="641" spans="10:11">
      <c r="J641" s="1101"/>
      <c r="K641" s="1101"/>
    </row>
    <row r="642" spans="10:11">
      <c r="J642" s="1101"/>
      <c r="K642" s="1101"/>
    </row>
    <row r="643" spans="10:11">
      <c r="J643" s="1101"/>
      <c r="K643" s="1101"/>
    </row>
    <row r="644" spans="10:11">
      <c r="J644" s="1101"/>
      <c r="K644" s="1101"/>
    </row>
    <row r="645" spans="10:11">
      <c r="J645" s="1101"/>
      <c r="K645" s="1101"/>
    </row>
    <row r="646" spans="10:11">
      <c r="J646" s="1101"/>
      <c r="K646" s="1101"/>
    </row>
    <row r="647" spans="10:11">
      <c r="J647" s="1101"/>
      <c r="K647" s="1101"/>
    </row>
    <row r="648" spans="10:11">
      <c r="J648" s="1101"/>
      <c r="K648" s="1101"/>
    </row>
    <row r="649" spans="10:11">
      <c r="J649" s="1101"/>
      <c r="K649" s="1101"/>
    </row>
    <row r="650" spans="10:11">
      <c r="J650" s="1101"/>
      <c r="K650" s="1101"/>
    </row>
    <row r="651" spans="10:11">
      <c r="J651" s="1101"/>
      <c r="K651" s="1101"/>
    </row>
    <row r="652" spans="10:11">
      <c r="J652" s="1101"/>
      <c r="K652" s="1101"/>
    </row>
    <row r="653" spans="10:11">
      <c r="J653" s="1101"/>
      <c r="K653" s="1101"/>
    </row>
    <row r="654" spans="10:11">
      <c r="J654" s="1101"/>
      <c r="K654" s="1101"/>
    </row>
    <row r="655" spans="10:11">
      <c r="J655" s="1101"/>
      <c r="K655" s="1101"/>
    </row>
    <row r="656" spans="10:11">
      <c r="J656" s="1101"/>
      <c r="K656" s="1101"/>
    </row>
    <row r="657" spans="10:11">
      <c r="J657" s="1101"/>
      <c r="K657" s="1101"/>
    </row>
    <row r="658" spans="10:11">
      <c r="J658" s="1101"/>
      <c r="K658" s="1101"/>
    </row>
    <row r="659" spans="10:11">
      <c r="J659" s="1101"/>
      <c r="K659" s="1101"/>
    </row>
    <row r="660" spans="10:11">
      <c r="J660" s="1101"/>
      <c r="K660" s="1101"/>
    </row>
    <row r="661" spans="10:11">
      <c r="J661" s="1101"/>
      <c r="K661" s="1101"/>
    </row>
    <row r="662" spans="10:11">
      <c r="J662" s="1101"/>
      <c r="K662" s="1101"/>
    </row>
    <row r="663" spans="10:11">
      <c r="J663" s="1101"/>
      <c r="K663" s="1101"/>
    </row>
    <row r="664" spans="10:11">
      <c r="J664" s="1101"/>
      <c r="K664" s="1101"/>
    </row>
    <row r="665" spans="10:11">
      <c r="J665" s="1101"/>
      <c r="K665" s="1101"/>
    </row>
    <row r="666" spans="10:11">
      <c r="J666" s="1101"/>
      <c r="K666" s="1101"/>
    </row>
    <row r="667" spans="10:11">
      <c r="J667" s="1101"/>
      <c r="K667" s="1101"/>
    </row>
    <row r="668" spans="10:11">
      <c r="J668" s="1101"/>
      <c r="K668" s="1101"/>
    </row>
    <row r="669" spans="10:11">
      <c r="J669" s="1101"/>
      <c r="K669" s="1101"/>
    </row>
    <row r="670" spans="10:11">
      <c r="J670" s="1101"/>
      <c r="K670" s="1101"/>
    </row>
    <row r="671" spans="10:11">
      <c r="J671" s="1101"/>
      <c r="K671" s="1101"/>
    </row>
    <row r="672" spans="10:11">
      <c r="J672" s="1101"/>
      <c r="K672" s="1101"/>
    </row>
    <row r="673" spans="10:11">
      <c r="J673" s="1101"/>
      <c r="K673" s="1101"/>
    </row>
    <row r="674" spans="10:11">
      <c r="J674" s="1101"/>
      <c r="K674" s="1101"/>
    </row>
    <row r="675" spans="10:11">
      <c r="J675" s="1101"/>
      <c r="K675" s="1101"/>
    </row>
    <row r="676" spans="10:11">
      <c r="J676" s="1101"/>
      <c r="K676" s="1101"/>
    </row>
    <row r="677" spans="10:11">
      <c r="J677" s="1101"/>
      <c r="K677" s="1101"/>
    </row>
    <row r="678" spans="10:11">
      <c r="J678" s="1101"/>
      <c r="K678" s="1101"/>
    </row>
    <row r="679" spans="10:11">
      <c r="J679" s="1101"/>
      <c r="K679" s="1101"/>
    </row>
    <row r="680" spans="10:11">
      <c r="J680" s="1101"/>
      <c r="K680" s="1101"/>
    </row>
    <row r="681" spans="10:11">
      <c r="J681" s="1101"/>
      <c r="K681" s="1101"/>
    </row>
    <row r="682" spans="10:11">
      <c r="J682" s="1101"/>
      <c r="K682" s="1101"/>
    </row>
    <row r="683" spans="10:11">
      <c r="J683" s="1101"/>
      <c r="K683" s="1101"/>
    </row>
    <row r="684" spans="10:11">
      <c r="J684" s="1101"/>
      <c r="K684" s="1101"/>
    </row>
    <row r="685" spans="10:11">
      <c r="J685" s="1101"/>
      <c r="K685" s="1101"/>
    </row>
    <row r="686" spans="10:11">
      <c r="J686" s="1101"/>
      <c r="K686" s="1101"/>
    </row>
    <row r="687" spans="10:11">
      <c r="J687" s="1101"/>
      <c r="K687" s="1101"/>
    </row>
    <row r="688" spans="10:11">
      <c r="J688" s="1101"/>
      <c r="K688" s="1101"/>
    </row>
    <row r="689" spans="10:11">
      <c r="J689" s="1101"/>
      <c r="K689" s="1101"/>
    </row>
    <row r="690" spans="10:11">
      <c r="J690" s="1101"/>
      <c r="K690" s="1101"/>
    </row>
    <row r="691" spans="10:11">
      <c r="J691" s="1101"/>
      <c r="K691" s="1101"/>
    </row>
    <row r="692" spans="10:11">
      <c r="J692" s="1101"/>
      <c r="K692" s="1101"/>
    </row>
    <row r="693" spans="10:11">
      <c r="J693" s="1101"/>
      <c r="K693" s="1101"/>
    </row>
    <row r="694" spans="10:11">
      <c r="J694" s="1101"/>
      <c r="K694" s="1101"/>
    </row>
    <row r="695" spans="10:11">
      <c r="J695" s="1101"/>
      <c r="K695" s="1101"/>
    </row>
    <row r="696" spans="10:11">
      <c r="J696" s="1101"/>
      <c r="K696" s="1101"/>
    </row>
    <row r="697" spans="10:11">
      <c r="J697" s="1101"/>
      <c r="K697" s="1101"/>
    </row>
    <row r="698" spans="10:11">
      <c r="J698" s="1101"/>
      <c r="K698" s="1101"/>
    </row>
    <row r="699" spans="10:11">
      <c r="J699" s="1101"/>
      <c r="K699" s="1101"/>
    </row>
    <row r="700" spans="10:11">
      <c r="J700" s="1101"/>
      <c r="K700" s="1101"/>
    </row>
    <row r="701" spans="10:11">
      <c r="J701" s="1101"/>
      <c r="K701" s="1101"/>
    </row>
    <row r="702" spans="10:11">
      <c r="J702" s="1101"/>
      <c r="K702" s="1101"/>
    </row>
    <row r="703" spans="10:11">
      <c r="J703" s="1101"/>
      <c r="K703" s="1101"/>
    </row>
    <row r="704" spans="10:11">
      <c r="J704" s="1101"/>
      <c r="K704" s="1101"/>
    </row>
    <row r="705" spans="10:11">
      <c r="J705" s="1101"/>
      <c r="K705" s="1101"/>
    </row>
    <row r="706" spans="10:11">
      <c r="J706" s="1101"/>
      <c r="K706" s="1101"/>
    </row>
    <row r="707" spans="10:11">
      <c r="J707" s="1101"/>
      <c r="K707" s="1101"/>
    </row>
    <row r="708" spans="10:11">
      <c r="J708" s="1101"/>
      <c r="K708" s="1101"/>
    </row>
    <row r="709" spans="10:11">
      <c r="J709" s="1101"/>
      <c r="K709" s="1101"/>
    </row>
    <row r="710" spans="10:11">
      <c r="J710" s="1101"/>
      <c r="K710" s="1101"/>
    </row>
    <row r="711" spans="10:11">
      <c r="J711" s="1101"/>
      <c r="K711" s="1101"/>
    </row>
    <row r="712" spans="10:11">
      <c r="J712" s="1101"/>
      <c r="K712" s="1101"/>
    </row>
    <row r="713" spans="10:11">
      <c r="J713" s="1101"/>
      <c r="K713" s="1101"/>
    </row>
    <row r="714" spans="10:11">
      <c r="J714" s="1101"/>
      <c r="K714" s="1101"/>
    </row>
    <row r="715" spans="10:11">
      <c r="J715" s="1101"/>
      <c r="K715" s="1101"/>
    </row>
    <row r="716" spans="10:11">
      <c r="J716" s="1101"/>
      <c r="K716" s="1101"/>
    </row>
    <row r="717" spans="10:11">
      <c r="J717" s="1101"/>
      <c r="K717" s="1101"/>
    </row>
    <row r="718" spans="10:11">
      <c r="J718" s="1101"/>
      <c r="K718" s="1101"/>
    </row>
    <row r="719" spans="10:11">
      <c r="J719" s="1101"/>
      <c r="K719" s="1101"/>
    </row>
    <row r="720" spans="10:11">
      <c r="J720" s="1101"/>
      <c r="K720" s="1101"/>
    </row>
    <row r="721" spans="10:11">
      <c r="J721" s="1101"/>
      <c r="K721" s="1101"/>
    </row>
    <row r="722" spans="10:11">
      <c r="J722" s="1101"/>
      <c r="K722" s="1101"/>
    </row>
    <row r="723" spans="10:11">
      <c r="J723" s="1101"/>
      <c r="K723" s="1101"/>
    </row>
    <row r="724" spans="10:11">
      <c r="J724" s="1101"/>
      <c r="K724" s="1101"/>
    </row>
    <row r="725" spans="10:11">
      <c r="J725" s="1101"/>
      <c r="K725" s="1101"/>
    </row>
    <row r="726" spans="10:11">
      <c r="J726" s="1101"/>
      <c r="K726" s="1101"/>
    </row>
    <row r="727" spans="10:11">
      <c r="J727" s="1101"/>
      <c r="K727" s="1101"/>
    </row>
    <row r="728" spans="10:11">
      <c r="J728" s="1101"/>
      <c r="K728" s="1101"/>
    </row>
    <row r="729" spans="10:11">
      <c r="J729" s="1101"/>
      <c r="K729" s="1101"/>
    </row>
    <row r="730" spans="10:11">
      <c r="J730" s="1101"/>
      <c r="K730" s="1101"/>
    </row>
    <row r="731" spans="10:11">
      <c r="J731" s="1101"/>
      <c r="K731" s="1101"/>
    </row>
    <row r="732" spans="10:11">
      <c r="J732" s="1101"/>
      <c r="K732" s="1101"/>
    </row>
    <row r="733" spans="10:11">
      <c r="J733" s="1101"/>
      <c r="K733" s="1101"/>
    </row>
    <row r="734" spans="10:11">
      <c r="J734" s="1101"/>
      <c r="K734" s="1101"/>
    </row>
    <row r="735" spans="10:11">
      <c r="J735" s="1101"/>
      <c r="K735" s="1101"/>
    </row>
    <row r="736" spans="10:11">
      <c r="J736" s="1101"/>
      <c r="K736" s="1101"/>
    </row>
    <row r="737" spans="10:11">
      <c r="J737" s="1101"/>
      <c r="K737" s="1101"/>
    </row>
    <row r="738" spans="10:11">
      <c r="J738" s="1101"/>
      <c r="K738" s="1101"/>
    </row>
    <row r="739" spans="10:11">
      <c r="J739" s="1101"/>
      <c r="K739" s="1101"/>
    </row>
    <row r="740" spans="10:11">
      <c r="J740" s="1101"/>
      <c r="K740" s="1101"/>
    </row>
    <row r="741" spans="10:11">
      <c r="J741" s="1101"/>
      <c r="K741" s="1101"/>
    </row>
    <row r="742" spans="10:11">
      <c r="J742" s="1101"/>
      <c r="K742" s="1101"/>
    </row>
    <row r="743" spans="10:11">
      <c r="J743" s="1101"/>
      <c r="K743" s="1101"/>
    </row>
    <row r="744" spans="10:11">
      <c r="J744" s="1101"/>
      <c r="K744" s="1101"/>
    </row>
    <row r="745" spans="10:11">
      <c r="J745" s="1101"/>
      <c r="K745" s="1101"/>
    </row>
    <row r="746" spans="10:11">
      <c r="J746" s="1101"/>
      <c r="K746" s="1101"/>
    </row>
    <row r="747" spans="10:11">
      <c r="J747" s="1101"/>
      <c r="K747" s="1101"/>
    </row>
    <row r="748" spans="10:11">
      <c r="J748" s="1101"/>
      <c r="K748" s="1101"/>
    </row>
    <row r="749" spans="10:11">
      <c r="J749" s="1101"/>
      <c r="K749" s="1101"/>
    </row>
    <row r="750" spans="10:11">
      <c r="J750" s="1101"/>
      <c r="K750" s="1101"/>
    </row>
    <row r="751" spans="10:11">
      <c r="J751" s="1101"/>
      <c r="K751" s="1101"/>
    </row>
    <row r="752" spans="10:11">
      <c r="J752" s="1101"/>
      <c r="K752" s="1101"/>
    </row>
    <row r="753" spans="10:11">
      <c r="J753" s="1101"/>
      <c r="K753" s="1101"/>
    </row>
    <row r="754" spans="10:11">
      <c r="J754" s="1101"/>
      <c r="K754" s="1101"/>
    </row>
    <row r="755" spans="10:11">
      <c r="J755" s="1101"/>
      <c r="K755" s="1101"/>
    </row>
    <row r="756" spans="10:11">
      <c r="J756" s="1101"/>
      <c r="K756" s="1101"/>
    </row>
    <row r="757" spans="10:11">
      <c r="J757" s="1101"/>
      <c r="K757" s="1101"/>
    </row>
    <row r="758" spans="10:11">
      <c r="J758" s="1101"/>
      <c r="K758" s="1101"/>
    </row>
    <row r="759" spans="10:11">
      <c r="J759" s="1101"/>
      <c r="K759" s="1101"/>
    </row>
    <row r="760" spans="10:11">
      <c r="J760" s="1101"/>
      <c r="K760" s="1101"/>
    </row>
    <row r="761" spans="10:11">
      <c r="J761" s="1101"/>
      <c r="K761" s="1101"/>
    </row>
    <row r="762" spans="10:11">
      <c r="J762" s="1101"/>
      <c r="K762" s="1101"/>
    </row>
    <row r="763" spans="10:11">
      <c r="J763" s="1101"/>
      <c r="K763" s="1101"/>
    </row>
    <row r="764" spans="10:11">
      <c r="J764" s="1101"/>
      <c r="K764" s="1101"/>
    </row>
    <row r="765" spans="10:11">
      <c r="J765" s="1101"/>
      <c r="K765" s="1101"/>
    </row>
    <row r="766" spans="10:11">
      <c r="J766" s="1101"/>
      <c r="K766" s="1101"/>
    </row>
    <row r="767" spans="10:11">
      <c r="J767" s="1101"/>
      <c r="K767" s="1101"/>
    </row>
    <row r="768" spans="10:11">
      <c r="J768" s="1101"/>
      <c r="K768" s="1101"/>
    </row>
    <row r="769" spans="10:11">
      <c r="J769" s="1101"/>
      <c r="K769" s="1101"/>
    </row>
    <row r="770" spans="10:11">
      <c r="J770" s="1101"/>
      <c r="K770" s="1101"/>
    </row>
    <row r="771" spans="10:11">
      <c r="J771" s="1101"/>
      <c r="K771" s="1101"/>
    </row>
    <row r="772" spans="10:11">
      <c r="J772" s="1101"/>
      <c r="K772" s="1101"/>
    </row>
    <row r="773" spans="10:11">
      <c r="J773" s="1101"/>
      <c r="K773" s="1101"/>
    </row>
    <row r="774" spans="10:11">
      <c r="J774" s="1101"/>
      <c r="K774" s="1101"/>
    </row>
    <row r="775" spans="10:11">
      <c r="J775" s="1101"/>
      <c r="K775" s="1101"/>
    </row>
    <row r="776" spans="10:11">
      <c r="J776" s="1101"/>
      <c r="K776" s="1101"/>
    </row>
    <row r="777" spans="10:11">
      <c r="J777" s="1101"/>
      <c r="K777" s="1101"/>
    </row>
    <row r="778" spans="10:11">
      <c r="J778" s="1101"/>
      <c r="K778" s="1101"/>
    </row>
    <row r="779" spans="10:11">
      <c r="J779" s="1101"/>
      <c r="K779" s="1101"/>
    </row>
    <row r="780" spans="10:11">
      <c r="J780" s="1101"/>
      <c r="K780" s="1101"/>
    </row>
    <row r="781" spans="10:11">
      <c r="J781" s="1101"/>
      <c r="K781" s="1101"/>
    </row>
    <row r="782" spans="10:11">
      <c r="J782" s="1101"/>
      <c r="K782" s="1101"/>
    </row>
    <row r="783" spans="10:11">
      <c r="J783" s="1101"/>
      <c r="K783" s="1101"/>
    </row>
    <row r="784" spans="10:11">
      <c r="J784" s="1101"/>
      <c r="K784" s="1101"/>
    </row>
    <row r="785" spans="10:11">
      <c r="J785" s="1101"/>
      <c r="K785" s="1101"/>
    </row>
    <row r="786" spans="10:11">
      <c r="J786" s="1101"/>
      <c r="K786" s="1101"/>
    </row>
    <row r="787" spans="10:11">
      <c r="J787" s="1101"/>
      <c r="K787" s="1101"/>
    </row>
    <row r="788" spans="10:11">
      <c r="J788" s="1101"/>
      <c r="K788" s="1101"/>
    </row>
    <row r="789" spans="10:11">
      <c r="J789" s="1101"/>
      <c r="K789" s="1101"/>
    </row>
    <row r="790" spans="10:11">
      <c r="J790" s="1101"/>
      <c r="K790" s="1101"/>
    </row>
    <row r="791" spans="10:11">
      <c r="J791" s="1101"/>
      <c r="K791" s="1101"/>
    </row>
    <row r="792" spans="10:11">
      <c r="J792" s="1101"/>
      <c r="K792" s="1101"/>
    </row>
    <row r="793" spans="10:11">
      <c r="J793" s="1101"/>
      <c r="K793" s="1101"/>
    </row>
    <row r="794" spans="10:11">
      <c r="J794" s="1101"/>
      <c r="K794" s="1101"/>
    </row>
    <row r="795" spans="10:11">
      <c r="J795" s="1101"/>
      <c r="K795" s="1101"/>
    </row>
    <row r="796" spans="10:11">
      <c r="J796" s="1101"/>
      <c r="K796" s="1101"/>
    </row>
    <row r="797" spans="10:11">
      <c r="J797" s="1101"/>
      <c r="K797" s="1101"/>
    </row>
    <row r="798" spans="10:11">
      <c r="J798" s="1101"/>
      <c r="K798" s="1101"/>
    </row>
    <row r="799" spans="10:11">
      <c r="J799" s="1101"/>
      <c r="K799" s="1101"/>
    </row>
    <row r="800" spans="10:11">
      <c r="J800" s="1101"/>
      <c r="K800" s="1101"/>
    </row>
    <row r="801" spans="10:11">
      <c r="J801" s="1101"/>
      <c r="K801" s="1101"/>
    </row>
    <row r="802" spans="10:11">
      <c r="J802" s="1101"/>
      <c r="K802" s="1101"/>
    </row>
    <row r="803" spans="10:11">
      <c r="J803" s="1101"/>
      <c r="K803" s="1101"/>
    </row>
    <row r="804" spans="10:11">
      <c r="J804" s="1101"/>
      <c r="K804" s="1101"/>
    </row>
    <row r="805" spans="10:11">
      <c r="J805" s="1101"/>
      <c r="K805" s="1101"/>
    </row>
    <row r="806" spans="10:11">
      <c r="J806" s="1101"/>
      <c r="K806" s="1101"/>
    </row>
    <row r="807" spans="10:11">
      <c r="J807" s="1101"/>
      <c r="K807" s="1101"/>
    </row>
    <row r="808" spans="10:11">
      <c r="J808" s="1101"/>
      <c r="K808" s="1101"/>
    </row>
    <row r="809" spans="10:11">
      <c r="J809" s="1101"/>
      <c r="K809" s="1101"/>
    </row>
    <row r="810" spans="10:11">
      <c r="J810" s="1101"/>
      <c r="K810" s="1101"/>
    </row>
    <row r="811" spans="10:11">
      <c r="J811" s="1101"/>
      <c r="K811" s="1101"/>
    </row>
    <row r="812" spans="10:11">
      <c r="J812" s="1101"/>
      <c r="K812" s="1101"/>
    </row>
    <row r="813" spans="10:11">
      <c r="J813" s="1101"/>
      <c r="K813" s="1101"/>
    </row>
    <row r="814" spans="10:11">
      <c r="J814" s="1101"/>
      <c r="K814" s="1101"/>
    </row>
    <row r="815" spans="10:11">
      <c r="J815" s="1101"/>
      <c r="K815" s="1101"/>
    </row>
    <row r="816" spans="10:11">
      <c r="J816" s="1101"/>
      <c r="K816" s="1101"/>
    </row>
    <row r="817" spans="10:11">
      <c r="J817" s="1101"/>
      <c r="K817" s="1101"/>
    </row>
    <row r="818" spans="10:11">
      <c r="J818" s="1101"/>
      <c r="K818" s="1101"/>
    </row>
    <row r="819" spans="10:11">
      <c r="J819" s="1101"/>
      <c r="K819" s="1101"/>
    </row>
    <row r="820" spans="10:11">
      <c r="J820" s="1101"/>
      <c r="K820" s="1101"/>
    </row>
    <row r="821" spans="10:11">
      <c r="J821" s="1101"/>
      <c r="K821" s="1101"/>
    </row>
    <row r="822" spans="10:11">
      <c r="J822" s="1101"/>
      <c r="K822" s="1101"/>
    </row>
    <row r="823" spans="10:11">
      <c r="J823" s="1101"/>
      <c r="K823" s="1101"/>
    </row>
    <row r="824" spans="10:11">
      <c r="J824" s="1101"/>
      <c r="K824" s="1101"/>
    </row>
    <row r="825" spans="10:11">
      <c r="J825" s="1101"/>
      <c r="K825" s="1101"/>
    </row>
    <row r="826" spans="10:11">
      <c r="J826" s="1101"/>
      <c r="K826" s="1101"/>
    </row>
    <row r="827" spans="10:11">
      <c r="J827" s="1101"/>
      <c r="K827" s="1101"/>
    </row>
    <row r="828" spans="10:11">
      <c r="J828" s="1101"/>
      <c r="K828" s="1101"/>
    </row>
    <row r="829" spans="10:11">
      <c r="J829" s="1101"/>
      <c r="K829" s="1101"/>
    </row>
    <row r="830" spans="10:11">
      <c r="J830" s="1101"/>
      <c r="K830" s="1101"/>
    </row>
    <row r="831" spans="10:11">
      <c r="J831" s="1101"/>
      <c r="K831" s="1101"/>
    </row>
    <row r="832" spans="10:11">
      <c r="J832" s="1101"/>
      <c r="K832" s="1101"/>
    </row>
    <row r="833" spans="10:11">
      <c r="J833" s="1101"/>
      <c r="K833" s="1101"/>
    </row>
    <row r="834" spans="10:11">
      <c r="J834" s="1101"/>
      <c r="K834" s="1101"/>
    </row>
    <row r="835" spans="10:11">
      <c r="J835" s="1101"/>
      <c r="K835" s="1101"/>
    </row>
    <row r="836" spans="10:11">
      <c r="J836" s="1101"/>
      <c r="K836" s="1101"/>
    </row>
    <row r="837" spans="10:11">
      <c r="J837" s="1101"/>
      <c r="K837" s="1101"/>
    </row>
    <row r="838" spans="10:11">
      <c r="J838" s="1101"/>
      <c r="K838" s="1101"/>
    </row>
    <row r="839" spans="10:11">
      <c r="J839" s="1101"/>
      <c r="K839" s="1101"/>
    </row>
    <row r="840" spans="10:11">
      <c r="J840" s="1101"/>
      <c r="K840" s="1101"/>
    </row>
    <row r="841" spans="10:11">
      <c r="J841" s="1101"/>
      <c r="K841" s="1101"/>
    </row>
    <row r="842" spans="10:11">
      <c r="J842" s="1101"/>
      <c r="K842" s="1101"/>
    </row>
    <row r="843" spans="10:11">
      <c r="J843" s="1101"/>
      <c r="K843" s="1101"/>
    </row>
    <row r="844" spans="10:11">
      <c r="J844" s="1101"/>
      <c r="K844" s="1101"/>
    </row>
    <row r="845" spans="10:11">
      <c r="J845" s="1101"/>
      <c r="K845" s="1101"/>
    </row>
    <row r="846" spans="10:11">
      <c r="J846" s="1101"/>
      <c r="K846" s="1101"/>
    </row>
    <row r="847" spans="10:11">
      <c r="J847" s="1101"/>
      <c r="K847" s="1101"/>
    </row>
    <row r="848" spans="10:11">
      <c r="J848" s="1101"/>
      <c r="K848" s="1101"/>
    </row>
    <row r="849" spans="10:11">
      <c r="J849" s="1101"/>
      <c r="K849" s="1101"/>
    </row>
    <row r="850" spans="10:11">
      <c r="J850" s="1101"/>
      <c r="K850" s="1101"/>
    </row>
    <row r="851" spans="10:11">
      <c r="J851" s="1101"/>
      <c r="K851" s="1101"/>
    </row>
    <row r="852" spans="10:11">
      <c r="J852" s="1101"/>
      <c r="K852" s="1101"/>
    </row>
    <row r="853" spans="10:11">
      <c r="J853" s="1101"/>
      <c r="K853" s="1101"/>
    </row>
    <row r="854" spans="10:11">
      <c r="J854" s="1101"/>
      <c r="K854" s="1101"/>
    </row>
    <row r="855" spans="10:11">
      <c r="J855" s="1101"/>
      <c r="K855" s="1101"/>
    </row>
    <row r="856" spans="10:11">
      <c r="J856" s="1101"/>
      <c r="K856" s="1101"/>
    </row>
    <row r="857" spans="10:11">
      <c r="J857" s="1101"/>
      <c r="K857" s="1101"/>
    </row>
    <row r="858" spans="10:11">
      <c r="J858" s="1101"/>
      <c r="K858" s="1101"/>
    </row>
    <row r="859" spans="10:11">
      <c r="J859" s="1101"/>
      <c r="K859" s="1101"/>
    </row>
    <row r="860" spans="10:11">
      <c r="J860" s="1101"/>
      <c r="K860" s="1101"/>
    </row>
    <row r="861" spans="10:11">
      <c r="J861" s="1101"/>
      <c r="K861" s="1101"/>
    </row>
    <row r="862" spans="10:11">
      <c r="J862" s="1101"/>
      <c r="K862" s="1101"/>
    </row>
    <row r="863" spans="10:11">
      <c r="J863" s="1101"/>
      <c r="K863" s="1101"/>
    </row>
    <row r="864" spans="10:11">
      <c r="J864" s="1101"/>
      <c r="K864" s="1101"/>
    </row>
    <row r="865" spans="10:11">
      <c r="J865" s="1101"/>
      <c r="K865" s="1101"/>
    </row>
    <row r="866" spans="10:11">
      <c r="J866" s="1101"/>
      <c r="K866" s="1101"/>
    </row>
    <row r="867" spans="10:11">
      <c r="J867" s="1101"/>
      <c r="K867" s="1101"/>
    </row>
    <row r="868" spans="10:11">
      <c r="J868" s="1101"/>
      <c r="K868" s="1101"/>
    </row>
    <row r="869" spans="10:11">
      <c r="J869" s="1101"/>
      <c r="K869" s="1101"/>
    </row>
    <row r="870" spans="10:11">
      <c r="J870" s="1101"/>
      <c r="K870" s="1101"/>
    </row>
    <row r="871" spans="10:11">
      <c r="J871" s="1101"/>
      <c r="K871" s="1101"/>
    </row>
    <row r="872" spans="10:11">
      <c r="J872" s="1101"/>
      <c r="K872" s="1101"/>
    </row>
    <row r="873" spans="10:11">
      <c r="J873" s="1101"/>
      <c r="K873" s="1101"/>
    </row>
    <row r="874" spans="10:11">
      <c r="J874" s="1101"/>
      <c r="K874" s="1101"/>
    </row>
    <row r="875" spans="10:11">
      <c r="J875" s="1101"/>
      <c r="K875" s="1101"/>
    </row>
    <row r="876" spans="10:11">
      <c r="J876" s="1101"/>
      <c r="K876" s="1101"/>
    </row>
    <row r="877" spans="10:11">
      <c r="J877" s="1101"/>
      <c r="K877" s="1101"/>
    </row>
    <row r="878" spans="10:11">
      <c r="J878" s="1101"/>
      <c r="K878" s="1101"/>
    </row>
    <row r="879" spans="10:11">
      <c r="J879" s="1101"/>
      <c r="K879" s="1101"/>
    </row>
    <row r="880" spans="10:11">
      <c r="J880" s="1101"/>
      <c r="K880" s="1101"/>
    </row>
    <row r="881" spans="10:11">
      <c r="J881" s="1101"/>
      <c r="K881" s="1101"/>
    </row>
    <row r="882" spans="10:11">
      <c r="J882" s="1101"/>
      <c r="K882" s="1101"/>
    </row>
    <row r="883" spans="10:11">
      <c r="J883" s="1101"/>
      <c r="K883" s="1101"/>
    </row>
    <row r="884" spans="10:11">
      <c r="J884" s="1101"/>
      <c r="K884" s="1101"/>
    </row>
    <row r="885" spans="10:11">
      <c r="J885" s="1101"/>
      <c r="K885" s="1101"/>
    </row>
    <row r="886" spans="10:11">
      <c r="J886" s="1101"/>
      <c r="K886" s="1101"/>
    </row>
    <row r="887" spans="10:11">
      <c r="J887" s="1101"/>
      <c r="K887" s="1101"/>
    </row>
    <row r="888" spans="10:11">
      <c r="J888" s="1101"/>
      <c r="K888" s="1101"/>
    </row>
    <row r="889" spans="10:11">
      <c r="J889" s="1101"/>
      <c r="K889" s="1101"/>
    </row>
    <row r="890" spans="10:11">
      <c r="J890" s="1101"/>
      <c r="K890" s="1101"/>
    </row>
    <row r="891" spans="10:11">
      <c r="J891" s="1101"/>
      <c r="K891" s="1101"/>
    </row>
    <row r="892" spans="10:11">
      <c r="J892" s="1101"/>
      <c r="K892" s="1101"/>
    </row>
    <row r="893" spans="10:11">
      <c r="J893" s="1101"/>
      <c r="K893" s="1101"/>
    </row>
    <row r="894" spans="10:11">
      <c r="J894" s="1101"/>
      <c r="K894" s="1101"/>
    </row>
    <row r="895" spans="10:11">
      <c r="J895" s="1101"/>
      <c r="K895" s="1101"/>
    </row>
    <row r="896" spans="10:11">
      <c r="J896" s="1101"/>
      <c r="K896" s="1101"/>
    </row>
    <row r="897" spans="10:11">
      <c r="J897" s="1101"/>
      <c r="K897" s="1101"/>
    </row>
    <row r="898" spans="10:11">
      <c r="J898" s="1101"/>
      <c r="K898" s="1101"/>
    </row>
    <row r="899" spans="10:11">
      <c r="J899" s="1101"/>
      <c r="K899" s="1101"/>
    </row>
    <row r="900" spans="10:11">
      <c r="J900" s="1101"/>
      <c r="K900" s="1101"/>
    </row>
    <row r="901" spans="10:11">
      <c r="J901" s="1101"/>
      <c r="K901" s="1101"/>
    </row>
    <row r="902" spans="10:11">
      <c r="J902" s="1101"/>
      <c r="K902" s="1101"/>
    </row>
    <row r="903" spans="10:11">
      <c r="J903" s="1101"/>
      <c r="K903" s="1101"/>
    </row>
    <row r="904" spans="10:11">
      <c r="J904" s="1101"/>
      <c r="K904" s="1101"/>
    </row>
    <row r="905" spans="10:11">
      <c r="J905" s="1101"/>
      <c r="K905" s="1101"/>
    </row>
    <row r="906" spans="10:11">
      <c r="J906" s="1101"/>
      <c r="K906" s="1101"/>
    </row>
    <row r="907" spans="10:11">
      <c r="J907" s="1101"/>
      <c r="K907" s="1101"/>
    </row>
    <row r="908" spans="10:11">
      <c r="J908" s="1101"/>
      <c r="K908" s="1101"/>
    </row>
    <row r="909" spans="10:11">
      <c r="J909" s="1101"/>
      <c r="K909" s="1101"/>
    </row>
    <row r="910" spans="10:11">
      <c r="J910" s="1101"/>
      <c r="K910" s="1101"/>
    </row>
    <row r="911" spans="10:11">
      <c r="J911" s="1101"/>
      <c r="K911" s="1101"/>
    </row>
    <row r="912" spans="10:11">
      <c r="J912" s="1101"/>
      <c r="K912" s="1101"/>
    </row>
    <row r="913" spans="10:11">
      <c r="J913" s="1101"/>
      <c r="K913" s="1101"/>
    </row>
    <row r="914" spans="10:11">
      <c r="J914" s="1101"/>
      <c r="K914" s="1101"/>
    </row>
    <row r="915" spans="10:11">
      <c r="J915" s="1101"/>
      <c r="K915" s="1101"/>
    </row>
    <row r="916" spans="10:11">
      <c r="J916" s="1101"/>
      <c r="K916" s="1101"/>
    </row>
    <row r="917" spans="10:11">
      <c r="J917" s="1101"/>
      <c r="K917" s="1101"/>
    </row>
    <row r="918" spans="10:11">
      <c r="J918" s="1101"/>
      <c r="K918" s="1101"/>
    </row>
    <row r="919" spans="10:11">
      <c r="J919" s="1101"/>
      <c r="K919" s="1101"/>
    </row>
    <row r="920" spans="10:11">
      <c r="J920" s="1101"/>
      <c r="K920" s="1101"/>
    </row>
    <row r="921" spans="10:11">
      <c r="J921" s="1101"/>
      <c r="K921" s="1101"/>
    </row>
    <row r="922" spans="10:11">
      <c r="J922" s="1101"/>
      <c r="K922" s="1101"/>
    </row>
    <row r="923" spans="10:11">
      <c r="J923" s="1101"/>
      <c r="K923" s="1101"/>
    </row>
    <row r="924" spans="10:11">
      <c r="J924" s="1101"/>
      <c r="K924" s="1101"/>
    </row>
    <row r="925" spans="10:11">
      <c r="J925" s="1101"/>
      <c r="K925" s="1101"/>
    </row>
    <row r="926" spans="10:11">
      <c r="J926" s="1101"/>
      <c r="K926" s="1101"/>
    </row>
    <row r="927" spans="10:11">
      <c r="J927" s="1101"/>
      <c r="K927" s="1101"/>
    </row>
    <row r="928" spans="10:11">
      <c r="J928" s="1101"/>
      <c r="K928" s="1101"/>
    </row>
    <row r="929" spans="10:11">
      <c r="J929" s="1101"/>
      <c r="K929" s="1101"/>
    </row>
    <row r="930" spans="10:11">
      <c r="J930" s="1101"/>
      <c r="K930" s="1101"/>
    </row>
    <row r="931" spans="10:11">
      <c r="J931" s="1101"/>
      <c r="K931" s="1101"/>
    </row>
    <row r="932" spans="10:11">
      <c r="J932" s="1101"/>
      <c r="K932" s="1101"/>
    </row>
    <row r="933" spans="10:11">
      <c r="J933" s="1101"/>
      <c r="K933" s="1101"/>
    </row>
    <row r="934" spans="10:11">
      <c r="J934" s="1101"/>
      <c r="K934" s="1101"/>
    </row>
    <row r="935" spans="10:11">
      <c r="J935" s="1101"/>
      <c r="K935" s="1101"/>
    </row>
    <row r="936" spans="10:11">
      <c r="J936" s="1101"/>
      <c r="K936" s="1101"/>
    </row>
    <row r="937" spans="10:11">
      <c r="J937" s="1101"/>
      <c r="K937" s="1101"/>
    </row>
    <row r="938" spans="10:11">
      <c r="J938" s="1101"/>
      <c r="K938" s="1101"/>
    </row>
    <row r="939" spans="10:11">
      <c r="J939" s="1101"/>
      <c r="K939" s="1101"/>
    </row>
    <row r="940" spans="10:11">
      <c r="J940" s="1101"/>
      <c r="K940" s="1101"/>
    </row>
    <row r="941" spans="10:11">
      <c r="J941" s="1101"/>
      <c r="K941" s="1101"/>
    </row>
    <row r="942" spans="10:11">
      <c r="J942" s="1101"/>
      <c r="K942" s="1101"/>
    </row>
    <row r="943" spans="10:11">
      <c r="J943" s="1101"/>
      <c r="K943" s="1101"/>
    </row>
    <row r="944" spans="10:11">
      <c r="J944" s="1101"/>
      <c r="K944" s="1101"/>
    </row>
    <row r="945" spans="10:11">
      <c r="J945" s="1101"/>
      <c r="K945" s="1101"/>
    </row>
    <row r="946" spans="10:11">
      <c r="J946" s="1101"/>
      <c r="K946" s="1101"/>
    </row>
    <row r="947" spans="10:11">
      <c r="J947" s="1101"/>
      <c r="K947" s="1101"/>
    </row>
    <row r="948" spans="10:11">
      <c r="J948" s="1101"/>
      <c r="K948" s="1101"/>
    </row>
    <row r="949" spans="10:11">
      <c r="J949" s="1101"/>
      <c r="K949" s="1101"/>
    </row>
    <row r="950" spans="10:11">
      <c r="J950" s="1101"/>
      <c r="K950" s="1101"/>
    </row>
    <row r="951" spans="10:11">
      <c r="J951" s="1101"/>
      <c r="K951" s="1101"/>
    </row>
    <row r="952" spans="10:11">
      <c r="J952" s="1101"/>
      <c r="K952" s="1101"/>
    </row>
    <row r="953" spans="10:11">
      <c r="J953" s="1101"/>
      <c r="K953" s="1101"/>
    </row>
    <row r="954" spans="10:11">
      <c r="J954" s="1101"/>
      <c r="K954" s="1101"/>
    </row>
    <row r="955" spans="10:11">
      <c r="J955" s="1101"/>
      <c r="K955" s="1101"/>
    </row>
    <row r="956" spans="10:11">
      <c r="J956" s="1101"/>
      <c r="K956" s="1101"/>
    </row>
    <row r="957" spans="10:11">
      <c r="J957" s="1101"/>
      <c r="K957" s="1101"/>
    </row>
    <row r="958" spans="10:11">
      <c r="J958" s="1101"/>
      <c r="K958" s="1101"/>
    </row>
    <row r="959" spans="10:11">
      <c r="J959" s="1101"/>
      <c r="K959" s="1101"/>
    </row>
    <row r="960" spans="10:11">
      <c r="J960" s="1101"/>
      <c r="K960" s="1101"/>
    </row>
    <row r="961" spans="10:11">
      <c r="J961" s="1101"/>
      <c r="K961" s="1101"/>
    </row>
    <row r="962" spans="10:11">
      <c r="J962" s="1101"/>
      <c r="K962" s="1101"/>
    </row>
    <row r="963" spans="10:11">
      <c r="J963" s="1101"/>
      <c r="K963" s="1101"/>
    </row>
    <row r="964" spans="10:11">
      <c r="J964" s="1101"/>
      <c r="K964" s="1101"/>
    </row>
    <row r="965" spans="10:11">
      <c r="J965" s="1101"/>
      <c r="K965" s="1101"/>
    </row>
    <row r="966" spans="10:11">
      <c r="J966" s="1101"/>
      <c r="K966" s="1101"/>
    </row>
    <row r="967" spans="10:11">
      <c r="J967" s="1101"/>
      <c r="K967" s="1101"/>
    </row>
    <row r="968" spans="10:11">
      <c r="J968" s="1101"/>
      <c r="K968" s="1101"/>
    </row>
    <row r="969" spans="10:11">
      <c r="J969" s="1101"/>
      <c r="K969" s="1101"/>
    </row>
    <row r="970" spans="10:11">
      <c r="J970" s="1101"/>
      <c r="K970" s="1101"/>
    </row>
    <row r="971" spans="10:11">
      <c r="J971" s="1101"/>
      <c r="K971" s="1101"/>
    </row>
    <row r="972" spans="10:11">
      <c r="J972" s="1101"/>
      <c r="K972" s="1101"/>
    </row>
    <row r="973" spans="10:11">
      <c r="J973" s="1101"/>
      <c r="K973" s="1101"/>
    </row>
    <row r="974" spans="10:11">
      <c r="J974" s="1101"/>
      <c r="K974" s="1101"/>
    </row>
    <row r="975" spans="10:11">
      <c r="J975" s="1101"/>
      <c r="K975" s="1101"/>
    </row>
    <row r="976" spans="10:11">
      <c r="J976" s="1101"/>
      <c r="K976" s="1101"/>
    </row>
    <row r="977" spans="10:11">
      <c r="J977" s="1101"/>
      <c r="K977" s="1101"/>
    </row>
    <row r="978" spans="10:11">
      <c r="J978" s="1101"/>
      <c r="K978" s="1101"/>
    </row>
    <row r="979" spans="10:11">
      <c r="J979" s="1101"/>
      <c r="K979" s="1101"/>
    </row>
    <row r="980" spans="10:11">
      <c r="J980" s="1101"/>
      <c r="K980" s="1101"/>
    </row>
    <row r="981" spans="10:11">
      <c r="J981" s="1101"/>
      <c r="K981" s="1101"/>
    </row>
    <row r="982" spans="10:11">
      <c r="J982" s="1101"/>
      <c r="K982" s="1101"/>
    </row>
    <row r="983" spans="10:11">
      <c r="J983" s="1101"/>
      <c r="K983" s="1101"/>
    </row>
    <row r="984" spans="10:11">
      <c r="J984" s="1101"/>
      <c r="K984" s="1101"/>
    </row>
    <row r="985" spans="10:11">
      <c r="J985" s="1101"/>
      <c r="K985" s="1101"/>
    </row>
    <row r="986" spans="10:11">
      <c r="J986" s="1101"/>
      <c r="K986" s="1101"/>
    </row>
    <row r="987" spans="10:11">
      <c r="J987" s="1101"/>
      <c r="K987" s="1101"/>
    </row>
    <row r="988" spans="10:11">
      <c r="J988" s="1101"/>
      <c r="K988" s="1101"/>
    </row>
    <row r="989" spans="10:11">
      <c r="J989" s="1101"/>
      <c r="K989" s="1101"/>
    </row>
    <row r="990" spans="10:11">
      <c r="J990" s="1101"/>
      <c r="K990" s="1101"/>
    </row>
    <row r="991" spans="10:11">
      <c r="J991" s="1101"/>
      <c r="K991" s="1101"/>
    </row>
    <row r="992" spans="10:11">
      <c r="J992" s="1101"/>
      <c r="K992" s="1101"/>
    </row>
    <row r="993" spans="10:11">
      <c r="J993" s="1101"/>
      <c r="K993" s="1101"/>
    </row>
    <row r="994" spans="10:11">
      <c r="J994" s="1101"/>
      <c r="K994" s="1101"/>
    </row>
    <row r="995" spans="10:11">
      <c r="J995" s="1101"/>
      <c r="K995" s="1101"/>
    </row>
    <row r="996" spans="10:11">
      <c r="J996" s="1101"/>
      <c r="K996" s="1101"/>
    </row>
    <row r="997" spans="10:11">
      <c r="J997" s="1101"/>
      <c r="K997" s="1101"/>
    </row>
    <row r="998" spans="10:11">
      <c r="J998" s="1101"/>
      <c r="K998" s="1101"/>
    </row>
    <row r="999" spans="10:11">
      <c r="J999" s="1101"/>
      <c r="K999" s="1101"/>
    </row>
    <row r="1000" spans="10:11">
      <c r="J1000" s="1101"/>
      <c r="K1000" s="1101"/>
    </row>
    <row r="1001" spans="10:11">
      <c r="J1001" s="1101"/>
      <c r="K1001" s="1101"/>
    </row>
    <row r="1002" spans="10:11">
      <c r="J1002" s="1101"/>
      <c r="K1002" s="1101"/>
    </row>
    <row r="1003" spans="10:11">
      <c r="J1003" s="1101"/>
      <c r="K1003" s="1101"/>
    </row>
    <row r="1004" spans="10:11">
      <c r="J1004" s="1101"/>
      <c r="K1004" s="1101"/>
    </row>
    <row r="1005" spans="10:11">
      <c r="J1005" s="1101"/>
      <c r="K1005" s="1101"/>
    </row>
    <row r="1006" spans="10:11">
      <c r="J1006" s="1101"/>
      <c r="K1006" s="1101"/>
    </row>
    <row r="1007" spans="10:11">
      <c r="J1007" s="1101"/>
      <c r="K1007" s="1101"/>
    </row>
    <row r="1008" spans="10:11">
      <c r="J1008" s="1101"/>
      <c r="K1008" s="1101"/>
    </row>
    <row r="1009" spans="10:11">
      <c r="J1009" s="1101"/>
      <c r="K1009" s="1101"/>
    </row>
    <row r="1010" spans="10:11">
      <c r="J1010" s="1101"/>
      <c r="K1010" s="1101"/>
    </row>
    <row r="1011" spans="10:11">
      <c r="J1011" s="1101"/>
      <c r="K1011" s="1101"/>
    </row>
    <row r="1012" spans="10:11">
      <c r="J1012" s="1101"/>
      <c r="K1012" s="1101"/>
    </row>
    <row r="1013" spans="10:11">
      <c r="J1013" s="1101"/>
      <c r="K1013" s="1101"/>
    </row>
    <row r="1014" spans="10:11">
      <c r="J1014" s="1101"/>
      <c r="K1014" s="1101"/>
    </row>
    <row r="1015" spans="10:11">
      <c r="J1015" s="1101"/>
      <c r="K1015" s="1101"/>
    </row>
    <row r="1016" spans="10:11">
      <c r="J1016" s="1101"/>
      <c r="K1016" s="1101"/>
    </row>
    <row r="1017" spans="10:11">
      <c r="J1017" s="1101"/>
      <c r="K1017" s="1101"/>
    </row>
    <row r="1018" spans="10:11">
      <c r="J1018" s="1101"/>
      <c r="K1018" s="1101"/>
    </row>
    <row r="1019" spans="10:11">
      <c r="J1019" s="1101"/>
      <c r="K1019" s="1101"/>
    </row>
    <row r="1020" spans="10:11">
      <c r="J1020" s="1101"/>
      <c r="K1020" s="1101"/>
    </row>
    <row r="1021" spans="10:11">
      <c r="J1021" s="1101"/>
      <c r="K1021" s="1101"/>
    </row>
    <row r="1022" spans="10:11">
      <c r="J1022" s="1101"/>
      <c r="K1022" s="1101"/>
    </row>
    <row r="1023" spans="10:11">
      <c r="J1023" s="1101"/>
      <c r="K1023" s="1101"/>
    </row>
    <row r="1024" spans="10:11">
      <c r="J1024" s="1101"/>
      <c r="K1024" s="1101"/>
    </row>
    <row r="1025" spans="10:11">
      <c r="J1025" s="1101"/>
      <c r="K1025" s="1101"/>
    </row>
    <row r="1026" spans="10:11">
      <c r="J1026" s="1101"/>
      <c r="K1026" s="1101"/>
    </row>
    <row r="1027" spans="10:11">
      <c r="J1027" s="1101"/>
      <c r="K1027" s="1101"/>
    </row>
    <row r="1028" spans="10:11">
      <c r="J1028" s="1101"/>
      <c r="K1028" s="1101"/>
    </row>
    <row r="1029" spans="10:11">
      <c r="J1029" s="1101"/>
      <c r="K1029" s="1101"/>
    </row>
    <row r="1030" spans="10:11">
      <c r="J1030" s="1101"/>
      <c r="K1030" s="1101"/>
    </row>
    <row r="1031" spans="10:11">
      <c r="J1031" s="1101"/>
      <c r="K1031" s="1101"/>
    </row>
    <row r="1032" spans="10:11">
      <c r="J1032" s="1101"/>
      <c r="K1032" s="1101"/>
    </row>
    <row r="1033" spans="10:11">
      <c r="J1033" s="1101"/>
      <c r="K1033" s="1101"/>
    </row>
    <row r="1034" spans="10:11">
      <c r="J1034" s="1101"/>
      <c r="K1034" s="1101"/>
    </row>
    <row r="1035" spans="10:11">
      <c r="J1035" s="1101"/>
      <c r="K1035" s="1101"/>
    </row>
    <row r="1036" spans="10:11">
      <c r="J1036" s="1101"/>
      <c r="K1036" s="1101"/>
    </row>
    <row r="1037" spans="10:11">
      <c r="J1037" s="1101"/>
      <c r="K1037" s="1101"/>
    </row>
    <row r="1038" spans="10:11">
      <c r="J1038" s="1101"/>
      <c r="K1038" s="1101"/>
    </row>
    <row r="1039" spans="10:11">
      <c r="J1039" s="1101"/>
      <c r="K1039" s="1101"/>
    </row>
    <row r="1040" spans="10:11">
      <c r="J1040" s="1101"/>
      <c r="K1040" s="1101"/>
    </row>
    <row r="1041" spans="10:11">
      <c r="J1041" s="1101"/>
      <c r="K1041" s="1101"/>
    </row>
    <row r="1042" spans="10:11">
      <c r="J1042" s="1101"/>
      <c r="K1042" s="1101"/>
    </row>
    <row r="1043" spans="10:11">
      <c r="J1043" s="1101"/>
      <c r="K1043" s="1101"/>
    </row>
    <row r="1044" spans="10:11">
      <c r="J1044" s="1101"/>
      <c r="K1044" s="1101"/>
    </row>
    <row r="1045" spans="10:11">
      <c r="J1045" s="1101"/>
      <c r="K1045" s="1101"/>
    </row>
    <row r="1046" spans="10:11">
      <c r="J1046" s="1101"/>
      <c r="K1046" s="1101"/>
    </row>
    <row r="1047" spans="10:11">
      <c r="J1047" s="1101"/>
      <c r="K1047" s="1101"/>
    </row>
    <row r="1048" spans="10:11">
      <c r="J1048" s="1101"/>
      <c r="K1048" s="1101"/>
    </row>
    <row r="1049" spans="10:11">
      <c r="J1049" s="1101"/>
      <c r="K1049" s="1101"/>
    </row>
    <row r="1050" spans="10:11">
      <c r="J1050" s="1101"/>
      <c r="K1050" s="1101"/>
    </row>
    <row r="1051" spans="10:11">
      <c r="J1051" s="1101"/>
      <c r="K1051" s="1101"/>
    </row>
    <row r="1052" spans="10:11">
      <c r="J1052" s="1101"/>
      <c r="K1052" s="1101"/>
    </row>
    <row r="1053" spans="10:11">
      <c r="J1053" s="1101"/>
      <c r="K1053" s="1101"/>
    </row>
    <row r="1054" spans="10:11">
      <c r="J1054" s="1101"/>
      <c r="K1054" s="1101"/>
    </row>
    <row r="1055" spans="10:11">
      <c r="J1055" s="1101"/>
      <c r="K1055" s="1101"/>
    </row>
    <row r="1056" spans="10:11">
      <c r="J1056" s="1101"/>
      <c r="K1056" s="1101"/>
    </row>
    <row r="1057" spans="10:11">
      <c r="J1057" s="1101"/>
      <c r="K1057" s="1101"/>
    </row>
    <row r="1058" spans="10:11">
      <c r="J1058" s="1101"/>
      <c r="K1058" s="1101"/>
    </row>
    <row r="1059" spans="10:11">
      <c r="J1059" s="1101"/>
      <c r="K1059" s="1101"/>
    </row>
    <row r="1060" spans="10:11">
      <c r="J1060" s="1101"/>
      <c r="K1060" s="1101"/>
    </row>
    <row r="1061" spans="10:11">
      <c r="J1061" s="1101"/>
      <c r="K1061" s="1101"/>
    </row>
    <row r="1062" spans="10:11">
      <c r="J1062" s="1101"/>
      <c r="K1062" s="1101"/>
    </row>
    <row r="1063" spans="10:11">
      <c r="J1063" s="1101"/>
      <c r="K1063" s="1101"/>
    </row>
    <row r="1064" spans="10:11">
      <c r="J1064" s="1101"/>
      <c r="K1064" s="1101"/>
    </row>
    <row r="1065" spans="10:11">
      <c r="J1065" s="1101"/>
      <c r="K1065" s="1101"/>
    </row>
    <row r="1066" spans="10:11">
      <c r="J1066" s="1101"/>
      <c r="K1066" s="1101"/>
    </row>
    <row r="1067" spans="10:11">
      <c r="J1067" s="1101"/>
      <c r="K1067" s="1101"/>
    </row>
    <row r="1068" spans="10:11">
      <c r="J1068" s="1101"/>
      <c r="K1068" s="1101"/>
    </row>
    <row r="1069" spans="10:11">
      <c r="J1069" s="1101"/>
      <c r="K1069" s="1101"/>
    </row>
    <row r="1070" spans="10:11">
      <c r="J1070" s="1101"/>
      <c r="K1070" s="1101"/>
    </row>
    <row r="1071" spans="10:11">
      <c r="J1071" s="1101"/>
      <c r="K1071" s="1101"/>
    </row>
    <row r="1072" spans="10:11">
      <c r="J1072" s="1101"/>
      <c r="K1072" s="1101"/>
    </row>
    <row r="1073" spans="10:11">
      <c r="J1073" s="1101"/>
      <c r="K1073" s="1101"/>
    </row>
    <row r="1074" spans="10:11">
      <c r="J1074" s="1101"/>
      <c r="K1074" s="1101"/>
    </row>
    <row r="1075" spans="10:11">
      <c r="J1075" s="1101"/>
      <c r="K1075" s="1101"/>
    </row>
    <row r="1076" spans="10:11">
      <c r="J1076" s="1101"/>
      <c r="K1076" s="1101"/>
    </row>
    <row r="1077" spans="10:11">
      <c r="J1077" s="1101"/>
      <c r="K1077" s="1101"/>
    </row>
    <row r="1078" spans="10:11">
      <c r="J1078" s="1101"/>
      <c r="K1078" s="1101"/>
    </row>
    <row r="1079" spans="10:11">
      <c r="J1079" s="1101"/>
      <c r="K1079" s="1101"/>
    </row>
    <row r="1080" spans="10:11">
      <c r="J1080" s="1101"/>
      <c r="K1080" s="1101"/>
    </row>
    <row r="1081" spans="10:11">
      <c r="J1081" s="1101"/>
      <c r="K1081" s="1101"/>
    </row>
    <row r="1082" spans="10:11">
      <c r="J1082" s="1101"/>
      <c r="K1082" s="1101"/>
    </row>
    <row r="1083" spans="10:11">
      <c r="J1083" s="1101"/>
      <c r="K1083" s="1101"/>
    </row>
    <row r="1084" spans="10:11">
      <c r="J1084" s="1101"/>
      <c r="K1084" s="1101"/>
    </row>
    <row r="1085" spans="10:11">
      <c r="J1085" s="1101"/>
      <c r="K1085" s="1101"/>
    </row>
    <row r="1086" spans="10:11">
      <c r="J1086" s="1101"/>
      <c r="K1086" s="1101"/>
    </row>
    <row r="1087" spans="10:11">
      <c r="J1087" s="1101"/>
      <c r="K1087" s="1101"/>
    </row>
    <row r="1088" spans="10:11">
      <c r="J1088" s="1101"/>
      <c r="K1088" s="1101"/>
    </row>
    <row r="1089" spans="10:11">
      <c r="J1089" s="1101"/>
      <c r="K1089" s="1101"/>
    </row>
    <row r="1090" spans="10:11">
      <c r="J1090" s="1101"/>
      <c r="K1090" s="1101"/>
    </row>
    <row r="1091" spans="10:11">
      <c r="J1091" s="1101"/>
      <c r="K1091" s="1101"/>
    </row>
    <row r="1092" spans="10:11">
      <c r="J1092" s="1101"/>
      <c r="K1092" s="1101"/>
    </row>
    <row r="1093" spans="10:11">
      <c r="J1093" s="1101"/>
      <c r="K1093" s="1101"/>
    </row>
    <row r="1094" spans="10:11">
      <c r="J1094" s="1101"/>
      <c r="K1094" s="1101"/>
    </row>
    <row r="1095" spans="10:11">
      <c r="J1095" s="1101"/>
      <c r="K1095" s="1101"/>
    </row>
    <row r="1096" spans="10:11">
      <c r="J1096" s="1101"/>
      <c r="K1096" s="1101"/>
    </row>
    <row r="1097" spans="10:11">
      <c r="J1097" s="1101"/>
      <c r="K1097" s="1101"/>
    </row>
    <row r="1098" spans="10:11">
      <c r="J1098" s="1101"/>
      <c r="K1098" s="1101"/>
    </row>
    <row r="1099" spans="10:11">
      <c r="J1099" s="1101"/>
      <c r="K1099" s="1101"/>
    </row>
    <row r="1100" spans="10:11">
      <c r="J1100" s="1101"/>
      <c r="K1100" s="1101"/>
    </row>
    <row r="1101" spans="10:11">
      <c r="J1101" s="1101"/>
      <c r="K1101" s="1101"/>
    </row>
    <row r="1102" spans="10:11">
      <c r="J1102" s="1101"/>
      <c r="K1102" s="1101"/>
    </row>
    <row r="1103" spans="10:11">
      <c r="J1103" s="1101"/>
      <c r="K1103" s="1101"/>
    </row>
    <row r="1104" spans="10:11">
      <c r="J1104" s="1101"/>
      <c r="K1104" s="1101"/>
    </row>
    <row r="1105" spans="10:11">
      <c r="J1105" s="1101"/>
      <c r="K1105" s="1101"/>
    </row>
    <row r="1106" spans="10:11">
      <c r="J1106" s="1101"/>
      <c r="K1106" s="1101"/>
    </row>
    <row r="1107" spans="10:11">
      <c r="J1107" s="1101"/>
      <c r="K1107" s="1101"/>
    </row>
    <row r="1108" spans="10:11">
      <c r="J1108" s="1101"/>
      <c r="K1108" s="1101"/>
    </row>
    <row r="1109" spans="10:11">
      <c r="J1109" s="1101"/>
      <c r="K1109" s="1101"/>
    </row>
    <row r="1110" spans="10:11">
      <c r="J1110" s="1101"/>
      <c r="K1110" s="1101"/>
    </row>
    <row r="1111" spans="10:11">
      <c r="J1111" s="1101"/>
      <c r="K1111" s="1101"/>
    </row>
    <row r="1112" spans="10:11">
      <c r="J1112" s="1101"/>
      <c r="K1112" s="1101"/>
    </row>
    <row r="1113" spans="10:11">
      <c r="J1113" s="1101"/>
      <c r="K1113" s="1101"/>
    </row>
    <row r="1114" spans="10:11">
      <c r="J1114" s="1101"/>
      <c r="K1114" s="1101"/>
    </row>
    <row r="1115" spans="10:11">
      <c r="J1115" s="1101"/>
      <c r="K1115" s="1101"/>
    </row>
    <row r="1116" spans="10:11">
      <c r="J1116" s="1101"/>
      <c r="K1116" s="1101"/>
    </row>
    <row r="1117" spans="10:11">
      <c r="J1117" s="1101"/>
      <c r="K1117" s="1101"/>
    </row>
    <row r="1118" spans="10:11">
      <c r="J1118" s="1101"/>
      <c r="K1118" s="1101"/>
    </row>
    <row r="1119" spans="10:11">
      <c r="J1119" s="1101"/>
      <c r="K1119" s="1101"/>
    </row>
    <row r="1120" spans="10:11">
      <c r="J1120" s="1101"/>
      <c r="K1120" s="1101"/>
    </row>
    <row r="1121" spans="10:11">
      <c r="J1121" s="1101"/>
      <c r="K1121" s="1101"/>
    </row>
    <row r="1122" spans="10:11">
      <c r="J1122" s="1101"/>
      <c r="K1122" s="1101"/>
    </row>
    <row r="1123" spans="10:11">
      <c r="J1123" s="1101"/>
      <c r="K1123" s="1101"/>
    </row>
    <row r="1124" spans="10:11">
      <c r="J1124" s="1101"/>
      <c r="K1124" s="1101"/>
    </row>
    <row r="1125" spans="10:11">
      <c r="J1125" s="1101"/>
      <c r="K1125" s="1101"/>
    </row>
    <row r="1126" spans="10:11">
      <c r="J1126" s="1101"/>
      <c r="K1126" s="1101"/>
    </row>
    <row r="1127" spans="10:11">
      <c r="J1127" s="1101"/>
      <c r="K1127" s="1101"/>
    </row>
    <row r="1128" spans="10:11">
      <c r="J1128" s="1101"/>
      <c r="K1128" s="1101"/>
    </row>
    <row r="1129" spans="10:11">
      <c r="J1129" s="1101"/>
      <c r="K1129" s="1101"/>
    </row>
    <row r="1130" spans="10:11">
      <c r="J1130" s="1101"/>
      <c r="K1130" s="1101"/>
    </row>
    <row r="1131" spans="10:11">
      <c r="J1131" s="1101"/>
      <c r="K1131" s="1101"/>
    </row>
    <row r="1132" spans="10:11">
      <c r="J1132" s="1101"/>
      <c r="K1132" s="1101"/>
    </row>
    <row r="1133" spans="10:11">
      <c r="J1133" s="1101"/>
      <c r="K1133" s="1101"/>
    </row>
    <row r="1134" spans="10:11">
      <c r="J1134" s="1101"/>
      <c r="K1134" s="1101"/>
    </row>
    <row r="1135" spans="10:11">
      <c r="J1135" s="1101"/>
      <c r="K1135" s="1101"/>
    </row>
    <row r="1136" spans="10:11">
      <c r="J1136" s="1101"/>
      <c r="K1136" s="1101"/>
    </row>
    <row r="1137" spans="10:11">
      <c r="J1137" s="1101"/>
      <c r="K1137" s="1101"/>
    </row>
    <row r="1138" spans="10:11">
      <c r="J1138" s="1101"/>
      <c r="K1138" s="1101"/>
    </row>
    <row r="1139" spans="10:11">
      <c r="J1139" s="1101"/>
      <c r="K1139" s="1101"/>
    </row>
    <row r="1140" spans="10:11">
      <c r="J1140" s="1101"/>
      <c r="K1140" s="1101"/>
    </row>
    <row r="1141" spans="10:11">
      <c r="J1141" s="1101"/>
      <c r="K1141" s="1101"/>
    </row>
    <row r="1142" spans="10:11">
      <c r="J1142" s="1101"/>
      <c r="K1142" s="1101"/>
    </row>
    <row r="1143" spans="10:11">
      <c r="J1143" s="1101"/>
      <c r="K1143" s="1101"/>
    </row>
    <row r="1144" spans="10:11">
      <c r="J1144" s="1101"/>
      <c r="K1144" s="1101"/>
    </row>
    <row r="1145" spans="10:11">
      <c r="J1145" s="1101"/>
      <c r="K1145" s="1101"/>
    </row>
    <row r="1146" spans="10:11">
      <c r="J1146" s="1101"/>
      <c r="K1146" s="1101"/>
    </row>
    <row r="1147" spans="10:11">
      <c r="J1147" s="1101"/>
      <c r="K1147" s="1101"/>
    </row>
    <row r="1148" spans="10:11">
      <c r="J1148" s="1101"/>
      <c r="K1148" s="1101"/>
    </row>
    <row r="1149" spans="10:11">
      <c r="J1149" s="1101"/>
      <c r="K1149" s="1101"/>
    </row>
    <row r="1150" spans="10:11">
      <c r="J1150" s="1101"/>
      <c r="K1150" s="1101"/>
    </row>
    <row r="1151" spans="10:11">
      <c r="J1151" s="1101"/>
      <c r="K1151" s="1101"/>
    </row>
    <row r="1152" spans="10:11">
      <c r="J1152" s="1101"/>
      <c r="K1152" s="1101"/>
    </row>
    <row r="1153" spans="10:11">
      <c r="J1153" s="1101"/>
      <c r="K1153" s="1101"/>
    </row>
    <row r="1154" spans="10:11">
      <c r="J1154" s="1101"/>
      <c r="K1154" s="1101"/>
    </row>
    <row r="1155" spans="10:11">
      <c r="J1155" s="1101"/>
      <c r="K1155" s="1101"/>
    </row>
    <row r="1156" spans="10:11">
      <c r="J1156" s="1101"/>
      <c r="K1156" s="1101"/>
    </row>
    <row r="1157" spans="10:11">
      <c r="J1157" s="1101"/>
      <c r="K1157" s="1101"/>
    </row>
    <row r="1158" spans="10:11">
      <c r="J1158" s="1101"/>
      <c r="K1158" s="1101"/>
    </row>
    <row r="1159" spans="10:11">
      <c r="J1159" s="1101"/>
      <c r="K1159" s="1101"/>
    </row>
    <row r="1160" spans="10:11">
      <c r="J1160" s="1101"/>
      <c r="K1160" s="1101"/>
    </row>
    <row r="1161" spans="10:11">
      <c r="J1161" s="1101"/>
      <c r="K1161" s="1101"/>
    </row>
    <row r="1162" spans="10:11">
      <c r="J1162" s="1101"/>
      <c r="K1162" s="1101"/>
    </row>
    <row r="1163" spans="10:11">
      <c r="J1163" s="1101"/>
      <c r="K1163" s="1101"/>
    </row>
    <row r="1164" spans="10:11">
      <c r="J1164" s="1101"/>
      <c r="K1164" s="1101"/>
    </row>
    <row r="1165" spans="10:11">
      <c r="J1165" s="1101"/>
      <c r="K1165" s="1101"/>
    </row>
    <row r="1166" spans="10:11">
      <c r="J1166" s="1101"/>
      <c r="K1166" s="1101"/>
    </row>
    <row r="1167" spans="10:11">
      <c r="J1167" s="1101"/>
      <c r="K1167" s="1101"/>
    </row>
    <row r="1168" spans="10:11">
      <c r="J1168" s="1101"/>
      <c r="K1168" s="1101"/>
    </row>
    <row r="1169" spans="10:11">
      <c r="J1169" s="1101"/>
      <c r="K1169" s="1101"/>
    </row>
    <row r="1170" spans="10:11">
      <c r="J1170" s="1101"/>
      <c r="K1170" s="1101"/>
    </row>
    <row r="1171" spans="10:11">
      <c r="J1171" s="1101"/>
      <c r="K1171" s="1101"/>
    </row>
    <row r="1172" spans="10:11">
      <c r="J1172" s="1101"/>
      <c r="K1172" s="1101"/>
    </row>
    <row r="1173" spans="10:11">
      <c r="J1173" s="1101"/>
      <c r="K1173" s="1101"/>
    </row>
    <row r="1174" spans="10:11">
      <c r="J1174" s="1101"/>
      <c r="K1174" s="1101"/>
    </row>
    <row r="1175" spans="10:11">
      <c r="J1175" s="1101"/>
      <c r="K1175" s="1101"/>
    </row>
    <row r="1176" spans="10:11">
      <c r="J1176" s="1101"/>
      <c r="K1176" s="1101"/>
    </row>
    <row r="1177" spans="10:11">
      <c r="J1177" s="1101"/>
      <c r="K1177" s="1101"/>
    </row>
    <row r="1178" spans="10:11">
      <c r="J1178" s="1101"/>
      <c r="K1178" s="1101"/>
    </row>
    <row r="1179" spans="10:11">
      <c r="J1179" s="1101"/>
      <c r="K1179" s="1101"/>
    </row>
    <row r="1180" spans="10:11">
      <c r="J1180" s="1101"/>
      <c r="K1180" s="1101"/>
    </row>
    <row r="1181" spans="10:11">
      <c r="J1181" s="1101"/>
      <c r="K1181" s="1101"/>
    </row>
    <row r="1182" spans="10:11">
      <c r="J1182" s="1101"/>
      <c r="K1182" s="1101"/>
    </row>
    <row r="1183" spans="10:11">
      <c r="J1183" s="1101"/>
      <c r="K1183" s="1101"/>
    </row>
    <row r="1184" spans="10:11">
      <c r="J1184" s="1101"/>
      <c r="K1184" s="1101"/>
    </row>
    <row r="1185" spans="10:11">
      <c r="J1185" s="1101"/>
      <c r="K1185" s="1101"/>
    </row>
    <row r="1186" spans="10:11">
      <c r="J1186" s="1101"/>
      <c r="K1186" s="1101"/>
    </row>
    <row r="1187" spans="10:11">
      <c r="J1187" s="1101"/>
      <c r="K1187" s="1101"/>
    </row>
    <row r="1188" spans="10:11">
      <c r="J1188" s="1101"/>
      <c r="K1188" s="1101"/>
    </row>
    <row r="1189" spans="10:11">
      <c r="J1189" s="1101"/>
      <c r="K1189" s="1101"/>
    </row>
    <row r="1190" spans="10:11">
      <c r="J1190" s="1101"/>
      <c r="K1190" s="1101"/>
    </row>
    <row r="1191" spans="10:11">
      <c r="J1191" s="1101"/>
      <c r="K1191" s="1101"/>
    </row>
    <row r="1192" spans="10:11">
      <c r="J1192" s="1101"/>
      <c r="K1192" s="1101"/>
    </row>
    <row r="1193" spans="10:11">
      <c r="J1193" s="1101"/>
      <c r="K1193" s="1101"/>
    </row>
    <row r="1194" spans="10:11">
      <c r="J1194" s="1101"/>
      <c r="K1194" s="1101"/>
    </row>
    <row r="1195" spans="10:11">
      <c r="J1195" s="1101"/>
      <c r="K1195" s="1101"/>
    </row>
    <row r="1196" spans="10:11">
      <c r="J1196" s="1101"/>
      <c r="K1196" s="1101"/>
    </row>
    <row r="1197" spans="10:11">
      <c r="J1197" s="1101"/>
      <c r="K1197" s="1101"/>
    </row>
    <row r="1198" spans="10:11">
      <c r="J1198" s="1101"/>
      <c r="K1198" s="1101"/>
    </row>
    <row r="1199" spans="10:11">
      <c r="J1199" s="1101"/>
      <c r="K1199" s="1101"/>
    </row>
    <row r="1200" spans="10:11">
      <c r="J1200" s="1101"/>
      <c r="K1200" s="1101"/>
    </row>
    <row r="1201" spans="10:11">
      <c r="J1201" s="1101"/>
      <c r="K1201" s="1101"/>
    </row>
    <row r="1202" spans="10:11">
      <c r="J1202" s="1101"/>
      <c r="K1202" s="1101"/>
    </row>
    <row r="1203" spans="10:11">
      <c r="J1203" s="1101"/>
      <c r="K1203" s="1101"/>
    </row>
    <row r="1204" spans="10:11">
      <c r="J1204" s="1101"/>
      <c r="K1204" s="1101"/>
    </row>
    <row r="1205" spans="10:11">
      <c r="J1205" s="1101"/>
      <c r="K1205" s="1101"/>
    </row>
    <row r="1206" spans="10:11">
      <c r="J1206" s="1101"/>
      <c r="K1206" s="1101"/>
    </row>
    <row r="1207" spans="10:11">
      <c r="J1207" s="1101"/>
      <c r="K1207" s="1101"/>
    </row>
    <row r="1208" spans="10:11">
      <c r="J1208" s="1101"/>
      <c r="K1208" s="1101"/>
    </row>
    <row r="1209" spans="10:11">
      <c r="J1209" s="1101"/>
      <c r="K1209" s="1101"/>
    </row>
    <row r="1210" spans="10:11">
      <c r="J1210" s="1101"/>
      <c r="K1210" s="1101"/>
    </row>
    <row r="1211" spans="10:11">
      <c r="J1211" s="1101"/>
      <c r="K1211" s="1101"/>
    </row>
    <row r="1212" spans="10:11">
      <c r="J1212" s="1101"/>
      <c r="K1212" s="1101"/>
    </row>
    <row r="1213" spans="10:11">
      <c r="J1213" s="1101"/>
      <c r="K1213" s="1101"/>
    </row>
    <row r="1214" spans="10:11">
      <c r="J1214" s="1101"/>
      <c r="K1214" s="1101"/>
    </row>
    <row r="1215" spans="10:11">
      <c r="J1215" s="1101"/>
      <c r="K1215" s="1101"/>
    </row>
    <row r="1216" spans="10:11">
      <c r="J1216" s="1101"/>
      <c r="K1216" s="1101"/>
    </row>
    <row r="1217" spans="10:11">
      <c r="J1217" s="1101"/>
      <c r="K1217" s="1101"/>
    </row>
    <row r="1218" spans="10:11">
      <c r="J1218" s="1101"/>
      <c r="K1218" s="1101"/>
    </row>
    <row r="1219" spans="10:11">
      <c r="J1219" s="1101"/>
      <c r="K1219" s="1101"/>
    </row>
    <row r="1220" spans="10:11">
      <c r="J1220" s="1101"/>
      <c r="K1220" s="1101"/>
    </row>
    <row r="1221" spans="10:11">
      <c r="J1221" s="1101"/>
      <c r="K1221" s="1101"/>
    </row>
    <row r="1222" spans="10:11">
      <c r="J1222" s="1101"/>
      <c r="K1222" s="1101"/>
    </row>
    <row r="1223" spans="10:11">
      <c r="J1223" s="1101"/>
      <c r="K1223" s="1101"/>
    </row>
    <row r="1224" spans="10:11">
      <c r="J1224" s="1101"/>
      <c r="K1224" s="1101"/>
    </row>
    <row r="1225" spans="10:11">
      <c r="J1225" s="1101"/>
      <c r="K1225" s="1101"/>
    </row>
    <row r="1226" spans="10:11">
      <c r="J1226" s="1101"/>
      <c r="K1226" s="1101"/>
    </row>
    <row r="1227" spans="10:11">
      <c r="J1227" s="1101"/>
      <c r="K1227" s="1101"/>
    </row>
    <row r="1228" spans="10:11">
      <c r="J1228" s="1101"/>
      <c r="K1228" s="1101"/>
    </row>
    <row r="1229" spans="10:11">
      <c r="J1229" s="1101"/>
      <c r="K1229" s="1101"/>
    </row>
    <row r="1230" spans="10:11">
      <c r="J1230" s="1101"/>
      <c r="K1230" s="1101"/>
    </row>
    <row r="1231" spans="10:11">
      <c r="J1231" s="1101"/>
      <c r="K1231" s="1101"/>
    </row>
    <row r="1232" spans="10:11">
      <c r="J1232" s="1101"/>
      <c r="K1232" s="1101"/>
    </row>
    <row r="1233" spans="10:11">
      <c r="J1233" s="1101"/>
      <c r="K1233" s="1101"/>
    </row>
    <row r="1234" spans="10:11">
      <c r="J1234" s="1101"/>
      <c r="K1234" s="1101"/>
    </row>
    <row r="1235" spans="10:11">
      <c r="J1235" s="1101"/>
      <c r="K1235" s="1101"/>
    </row>
    <row r="1236" spans="10:11">
      <c r="J1236" s="1101"/>
      <c r="K1236" s="1101"/>
    </row>
    <row r="1237" spans="10:11">
      <c r="J1237" s="1101"/>
      <c r="K1237" s="1101"/>
    </row>
    <row r="1238" spans="10:11">
      <c r="J1238" s="1101"/>
      <c r="K1238" s="1101"/>
    </row>
    <row r="1239" spans="10:11">
      <c r="J1239" s="1101"/>
      <c r="K1239" s="1101"/>
    </row>
    <row r="1240" spans="10:11">
      <c r="J1240" s="1101"/>
      <c r="K1240" s="1101"/>
    </row>
    <row r="1241" spans="10:11">
      <c r="J1241" s="1101"/>
      <c r="K1241" s="1101"/>
    </row>
    <row r="1242" spans="10:11">
      <c r="J1242" s="1101"/>
      <c r="K1242" s="1101"/>
    </row>
    <row r="1243" spans="10:11">
      <c r="J1243" s="1101"/>
      <c r="K1243" s="1101"/>
    </row>
    <row r="1244" spans="10:11">
      <c r="J1244" s="1101"/>
      <c r="K1244" s="1101"/>
    </row>
    <row r="1245" spans="10:11">
      <c r="J1245" s="1101"/>
      <c r="K1245" s="1101"/>
    </row>
    <row r="1246" spans="10:11">
      <c r="J1246" s="1101"/>
      <c r="K1246" s="1101"/>
    </row>
    <row r="1247" spans="10:11">
      <c r="J1247" s="1101"/>
      <c r="K1247" s="1101"/>
    </row>
    <row r="1248" spans="10:11">
      <c r="J1248" s="1101"/>
      <c r="K1248" s="1101"/>
    </row>
    <row r="1249" spans="10:11">
      <c r="J1249" s="1101"/>
      <c r="K1249" s="1101"/>
    </row>
    <row r="1250" spans="10:11">
      <c r="J1250" s="1101"/>
      <c r="K1250" s="1101"/>
    </row>
    <row r="1251" spans="10:11">
      <c r="J1251" s="1101"/>
      <c r="K1251" s="1101"/>
    </row>
    <row r="1252" spans="10:11">
      <c r="J1252" s="1101"/>
      <c r="K1252" s="1101"/>
    </row>
    <row r="1253" spans="10:11">
      <c r="J1253" s="1101"/>
      <c r="K1253" s="1101"/>
    </row>
    <row r="1254" spans="10:11">
      <c r="J1254" s="1101"/>
      <c r="K1254" s="1101"/>
    </row>
    <row r="1255" spans="10:11">
      <c r="J1255" s="1101"/>
      <c r="K1255" s="1101"/>
    </row>
    <row r="1256" spans="10:11">
      <c r="J1256" s="1101"/>
      <c r="K1256" s="1101"/>
    </row>
    <row r="1257" spans="10:11">
      <c r="J1257" s="1101"/>
      <c r="K1257" s="1101"/>
    </row>
    <row r="1258" spans="10:11">
      <c r="J1258" s="1101"/>
      <c r="K1258" s="1101"/>
    </row>
    <row r="1259" spans="10:11">
      <c r="J1259" s="1101"/>
      <c r="K1259" s="1101"/>
    </row>
    <row r="1260" spans="10:11">
      <c r="J1260" s="1101"/>
      <c r="K1260" s="1101"/>
    </row>
    <row r="1261" spans="10:11">
      <c r="J1261" s="1101"/>
      <c r="K1261" s="1101"/>
    </row>
    <row r="1262" spans="10:11">
      <c r="J1262" s="1101"/>
      <c r="K1262" s="1101"/>
    </row>
    <row r="1263" spans="10:11">
      <c r="J1263" s="1101"/>
      <c r="K1263" s="1101"/>
    </row>
    <row r="1264" spans="10:11">
      <c r="J1264" s="1101"/>
      <c r="K1264" s="1101"/>
    </row>
    <row r="1265" spans="10:11">
      <c r="J1265" s="1101"/>
      <c r="K1265" s="1101"/>
    </row>
    <row r="1266" spans="10:11">
      <c r="J1266" s="1101"/>
      <c r="K1266" s="1101"/>
    </row>
    <row r="1267" spans="10:11">
      <c r="J1267" s="1101"/>
      <c r="K1267" s="1101"/>
    </row>
    <row r="1268" spans="10:11">
      <c r="J1268" s="1101"/>
      <c r="K1268" s="1101"/>
    </row>
    <row r="1269" spans="10:11">
      <c r="J1269" s="1101"/>
      <c r="K1269" s="1101"/>
    </row>
    <row r="1270" spans="10:11">
      <c r="J1270" s="1101"/>
      <c r="K1270" s="1101"/>
    </row>
    <row r="1271" spans="10:11">
      <c r="J1271" s="1101"/>
      <c r="K1271" s="1101"/>
    </row>
    <row r="1272" spans="10:11">
      <c r="J1272" s="1101"/>
      <c r="K1272" s="1101"/>
    </row>
    <row r="1273" spans="10:11">
      <c r="J1273" s="1101"/>
      <c r="K1273" s="1101"/>
    </row>
    <row r="1274" spans="10:11">
      <c r="J1274" s="1101"/>
      <c r="K1274" s="1101"/>
    </row>
    <row r="1275" spans="10:11">
      <c r="J1275" s="1101"/>
      <c r="K1275" s="1101"/>
    </row>
    <row r="1276" spans="10:11">
      <c r="J1276" s="1101"/>
      <c r="K1276" s="1101"/>
    </row>
    <row r="1277" spans="10:11">
      <c r="J1277" s="1101"/>
      <c r="K1277" s="1101"/>
    </row>
    <row r="1278" spans="10:11">
      <c r="J1278" s="1101"/>
      <c r="K1278" s="1101"/>
    </row>
    <row r="1279" spans="10:11">
      <c r="J1279" s="1101"/>
      <c r="K1279" s="1101"/>
    </row>
    <row r="1280" spans="10:11">
      <c r="J1280" s="1101"/>
      <c r="K1280" s="1101"/>
    </row>
    <row r="1281" spans="10:11">
      <c r="J1281" s="1101"/>
      <c r="K1281" s="1101"/>
    </row>
    <row r="1282" spans="10:11">
      <c r="J1282" s="1101"/>
      <c r="K1282" s="1101"/>
    </row>
    <row r="1283" spans="10:11">
      <c r="J1283" s="1101"/>
      <c r="K1283" s="1101"/>
    </row>
    <row r="1284" spans="10:11">
      <c r="J1284" s="1101"/>
      <c r="K1284" s="1101"/>
    </row>
    <row r="1285" spans="10:11">
      <c r="J1285" s="1101"/>
      <c r="K1285" s="1101"/>
    </row>
    <row r="1286" spans="10:11">
      <c r="J1286" s="1101"/>
      <c r="K1286" s="1101"/>
    </row>
    <row r="1287" spans="10:11">
      <c r="J1287" s="1101"/>
      <c r="K1287" s="1101"/>
    </row>
    <row r="1288" spans="10:11">
      <c r="J1288" s="1101"/>
      <c r="K1288" s="1101"/>
    </row>
    <row r="1289" spans="10:11">
      <c r="J1289" s="1101"/>
      <c r="K1289" s="1101"/>
    </row>
    <row r="1290" spans="10:11">
      <c r="J1290" s="1101"/>
      <c r="K1290" s="1101"/>
    </row>
    <row r="1291" spans="10:11">
      <c r="J1291" s="1101"/>
      <c r="K1291" s="1101"/>
    </row>
    <row r="1292" spans="10:11">
      <c r="J1292" s="1101"/>
      <c r="K1292" s="1101"/>
    </row>
    <row r="1293" spans="10:11">
      <c r="J1293" s="1101"/>
      <c r="K1293" s="1101"/>
    </row>
    <row r="1294" spans="10:11">
      <c r="J1294" s="1101"/>
      <c r="K1294" s="1101"/>
    </row>
    <row r="1295" spans="10:11">
      <c r="J1295" s="1101"/>
      <c r="K1295" s="1101"/>
    </row>
    <row r="1296" spans="10:11">
      <c r="J1296" s="1101"/>
      <c r="K1296" s="1101"/>
    </row>
    <row r="1297" spans="10:11">
      <c r="J1297" s="1101"/>
      <c r="K1297" s="1101"/>
    </row>
    <row r="1298" spans="10:11">
      <c r="J1298" s="1101"/>
      <c r="K1298" s="1101"/>
    </row>
    <row r="1299" spans="10:11">
      <c r="J1299" s="1101"/>
      <c r="K1299" s="1101"/>
    </row>
    <row r="1300" spans="10:11">
      <c r="J1300" s="1101"/>
      <c r="K1300" s="1101"/>
    </row>
    <row r="1301" spans="10:11">
      <c r="J1301" s="1101"/>
      <c r="K1301" s="1101"/>
    </row>
    <row r="1302" spans="10:11">
      <c r="J1302" s="1101"/>
      <c r="K1302" s="1101"/>
    </row>
    <row r="1303" spans="10:11">
      <c r="J1303" s="1101"/>
      <c r="K1303" s="1101"/>
    </row>
    <row r="1304" spans="10:11">
      <c r="J1304" s="1101"/>
      <c r="K1304" s="1101"/>
    </row>
    <row r="1305" spans="10:11">
      <c r="J1305" s="1101"/>
      <c r="K1305" s="1101"/>
    </row>
    <row r="1306" spans="10:11">
      <c r="J1306" s="1101"/>
      <c r="K1306" s="1101"/>
    </row>
    <row r="1307" spans="10:11">
      <c r="J1307" s="1101"/>
      <c r="K1307" s="1101"/>
    </row>
    <row r="1308" spans="10:11">
      <c r="J1308" s="1101"/>
      <c r="K1308" s="1101"/>
    </row>
    <row r="1309" spans="10:11">
      <c r="J1309" s="1101"/>
      <c r="K1309" s="1101"/>
    </row>
    <row r="1310" spans="10:11">
      <c r="J1310" s="1101"/>
      <c r="K1310" s="1101"/>
    </row>
    <row r="1311" spans="10:11">
      <c r="J1311" s="1101"/>
      <c r="K1311" s="1101"/>
    </row>
    <row r="1312" spans="10:11">
      <c r="J1312" s="1101"/>
      <c r="K1312" s="1101"/>
    </row>
    <row r="1313" spans="10:11">
      <c r="J1313" s="1101"/>
      <c r="K1313" s="1101"/>
    </row>
    <row r="1314" spans="10:11">
      <c r="J1314" s="1101"/>
      <c r="K1314" s="1101"/>
    </row>
    <row r="1315" spans="10:11">
      <c r="J1315" s="1101"/>
      <c r="K1315" s="1101"/>
    </row>
    <row r="1316" spans="10:11">
      <c r="J1316" s="1101"/>
      <c r="K1316" s="1101"/>
    </row>
    <row r="1317" spans="10:11">
      <c r="J1317" s="1101"/>
      <c r="K1317" s="1101"/>
    </row>
    <row r="1318" spans="10:11">
      <c r="J1318" s="1101"/>
      <c r="K1318" s="1101"/>
    </row>
    <row r="1319" spans="10:11">
      <c r="J1319" s="1101"/>
      <c r="K1319" s="1101"/>
    </row>
    <row r="1320" spans="10:11">
      <c r="J1320" s="1101"/>
      <c r="K1320" s="1101"/>
    </row>
    <row r="1321" spans="10:11">
      <c r="J1321" s="1101"/>
      <c r="K1321" s="1101"/>
    </row>
    <row r="1322" spans="10:11">
      <c r="J1322" s="1101"/>
      <c r="K1322" s="1101"/>
    </row>
    <row r="1323" spans="10:11">
      <c r="J1323" s="1101"/>
      <c r="K1323" s="1101"/>
    </row>
    <row r="1324" spans="10:11">
      <c r="J1324" s="1101"/>
      <c r="K1324" s="1101"/>
    </row>
    <row r="1325" spans="10:11">
      <c r="J1325" s="1101"/>
      <c r="K1325" s="1101"/>
    </row>
    <row r="1326" spans="10:11">
      <c r="J1326" s="1101"/>
      <c r="K1326" s="1101"/>
    </row>
    <row r="1327" spans="10:11">
      <c r="J1327" s="1101"/>
      <c r="K1327" s="1101"/>
    </row>
    <row r="1328" spans="10:11">
      <c r="J1328" s="1101"/>
      <c r="K1328" s="1101"/>
    </row>
    <row r="1329" spans="10:11">
      <c r="J1329" s="1101"/>
      <c r="K1329" s="1101"/>
    </row>
    <row r="1330" spans="10:11">
      <c r="J1330" s="1101"/>
      <c r="K1330" s="1101"/>
    </row>
    <row r="1331" spans="10:11">
      <c r="J1331" s="1101"/>
      <c r="K1331" s="1101"/>
    </row>
    <row r="1332" spans="10:11">
      <c r="J1332" s="1101"/>
      <c r="K1332" s="1101"/>
    </row>
    <row r="1333" spans="10:11">
      <c r="J1333" s="1101"/>
      <c r="K1333" s="1101"/>
    </row>
    <row r="1334" spans="10:11">
      <c r="J1334" s="1101"/>
      <c r="K1334" s="1101"/>
    </row>
    <row r="1335" spans="10:11">
      <c r="J1335" s="1101"/>
      <c r="K1335" s="1101"/>
    </row>
    <row r="1336" spans="10:11">
      <c r="J1336" s="1101"/>
      <c r="K1336" s="1101"/>
    </row>
    <row r="1337" spans="10:11">
      <c r="J1337" s="1101"/>
      <c r="K1337" s="1101"/>
    </row>
    <row r="1338" spans="10:11">
      <c r="J1338" s="1101"/>
      <c r="K1338" s="1101"/>
    </row>
    <row r="1339" spans="10:11">
      <c r="J1339" s="1101"/>
      <c r="K1339" s="1101"/>
    </row>
    <row r="1340" spans="10:11">
      <c r="J1340" s="1101"/>
      <c r="K1340" s="1101"/>
    </row>
    <row r="1341" spans="10:11">
      <c r="J1341" s="1101"/>
      <c r="K1341" s="1101"/>
    </row>
    <row r="1342" spans="10:11">
      <c r="J1342" s="1101"/>
      <c r="K1342" s="1101"/>
    </row>
    <row r="1343" spans="10:11">
      <c r="J1343" s="1101"/>
      <c r="K1343" s="1101"/>
    </row>
    <row r="1344" spans="10:11">
      <c r="J1344" s="1101"/>
      <c r="K1344" s="1101"/>
    </row>
    <row r="1345" spans="10:11">
      <c r="J1345" s="1101"/>
      <c r="K1345" s="1101"/>
    </row>
    <row r="1346" spans="10:11">
      <c r="J1346" s="1101"/>
      <c r="K1346" s="1101"/>
    </row>
    <row r="1347" spans="10:11">
      <c r="J1347" s="1101"/>
      <c r="K1347" s="1101"/>
    </row>
    <row r="1348" spans="10:11">
      <c r="J1348" s="1101"/>
      <c r="K1348" s="1101"/>
    </row>
    <row r="1349" spans="10:11">
      <c r="J1349" s="1101"/>
      <c r="K1349" s="1101"/>
    </row>
    <row r="1350" spans="10:11">
      <c r="J1350" s="1101"/>
      <c r="K1350" s="1101"/>
    </row>
    <row r="1351" spans="10:11">
      <c r="J1351" s="1101"/>
      <c r="K1351" s="1101"/>
    </row>
    <row r="1352" spans="10:11">
      <c r="J1352" s="1101"/>
      <c r="K1352" s="1101"/>
    </row>
    <row r="1353" spans="10:11">
      <c r="J1353" s="1101"/>
      <c r="K1353" s="1101"/>
    </row>
    <row r="1354" spans="10:11">
      <c r="J1354" s="1101"/>
      <c r="K1354" s="1101"/>
    </row>
    <row r="1355" spans="10:11">
      <c r="J1355" s="1101"/>
      <c r="K1355" s="1101"/>
    </row>
    <row r="1356" spans="10:11">
      <c r="J1356" s="1101"/>
      <c r="K1356" s="1101"/>
    </row>
    <row r="1357" spans="10:11">
      <c r="J1357" s="1101"/>
      <c r="K1357" s="1101"/>
    </row>
    <row r="1358" spans="10:11">
      <c r="J1358" s="1101"/>
      <c r="K1358" s="1101"/>
    </row>
    <row r="1359" spans="10:11">
      <c r="J1359" s="1101"/>
      <c r="K1359" s="1101"/>
    </row>
    <row r="1360" spans="10:11">
      <c r="J1360" s="1101"/>
      <c r="K1360" s="1101"/>
    </row>
    <row r="1361" spans="10:11">
      <c r="J1361" s="1101"/>
      <c r="K1361" s="1101"/>
    </row>
    <row r="1362" spans="10:11">
      <c r="J1362" s="1101"/>
      <c r="K1362" s="1101"/>
    </row>
    <row r="1363" spans="10:11">
      <c r="J1363" s="1101"/>
      <c r="K1363" s="1101"/>
    </row>
    <row r="1364" spans="10:11">
      <c r="J1364" s="1101"/>
      <c r="K1364" s="1101"/>
    </row>
    <row r="1365" spans="10:11">
      <c r="J1365" s="1101"/>
      <c r="K1365" s="1101"/>
    </row>
    <row r="1366" spans="10:11">
      <c r="J1366" s="1101"/>
      <c r="K1366" s="1101"/>
    </row>
    <row r="1367" spans="10:11">
      <c r="J1367" s="1101"/>
      <c r="K1367" s="1101"/>
    </row>
    <row r="1368" spans="10:11">
      <c r="J1368" s="1101"/>
      <c r="K1368" s="1101"/>
    </row>
    <row r="1369" spans="10:11">
      <c r="J1369" s="1101"/>
      <c r="K1369" s="1101"/>
    </row>
    <row r="1370" spans="10:11">
      <c r="J1370" s="1101"/>
      <c r="K1370" s="1101"/>
    </row>
    <row r="1371" spans="10:11">
      <c r="J1371" s="1101"/>
      <c r="K1371" s="1101"/>
    </row>
    <row r="1372" spans="10:11">
      <c r="J1372" s="1101"/>
      <c r="K1372" s="1101"/>
    </row>
    <row r="1373" spans="10:11">
      <c r="J1373" s="1101"/>
      <c r="K1373" s="1101"/>
    </row>
    <row r="1374" spans="10:11">
      <c r="J1374" s="1101"/>
      <c r="K1374" s="1101"/>
    </row>
    <row r="1375" spans="10:11">
      <c r="J1375" s="1101"/>
      <c r="K1375" s="1101"/>
    </row>
    <row r="1376" spans="10:11">
      <c r="J1376" s="1101"/>
      <c r="K1376" s="1101"/>
    </row>
    <row r="1377" spans="10:11">
      <c r="J1377" s="1101"/>
      <c r="K1377" s="1101"/>
    </row>
    <row r="1378" spans="10:11">
      <c r="J1378" s="1101"/>
      <c r="K1378" s="1101"/>
    </row>
    <row r="1379" spans="10:11">
      <c r="J1379" s="1101"/>
      <c r="K1379" s="1101"/>
    </row>
    <row r="1380" spans="10:11">
      <c r="J1380" s="1101"/>
      <c r="K1380" s="1101"/>
    </row>
    <row r="1381" spans="10:11">
      <c r="J1381" s="1101"/>
      <c r="K1381" s="1101"/>
    </row>
    <row r="1382" spans="10:11">
      <c r="J1382" s="1101"/>
      <c r="K1382" s="1101"/>
    </row>
    <row r="1383" spans="10:11">
      <c r="J1383" s="1101"/>
      <c r="K1383" s="1101"/>
    </row>
    <row r="1384" spans="10:11">
      <c r="J1384" s="1101"/>
      <c r="K1384" s="1101"/>
    </row>
    <row r="1385" spans="10:11">
      <c r="J1385" s="1101"/>
      <c r="K1385" s="1101"/>
    </row>
    <row r="1386" spans="10:11">
      <c r="J1386" s="1101"/>
      <c r="K1386" s="1101"/>
    </row>
    <row r="1387" spans="10:11">
      <c r="J1387" s="1101"/>
      <c r="K1387" s="1101"/>
    </row>
    <row r="1388" spans="10:11">
      <c r="J1388" s="1101"/>
      <c r="K1388" s="1101"/>
    </row>
    <row r="1389" spans="10:11">
      <c r="J1389" s="1101"/>
      <c r="K1389" s="1101"/>
    </row>
    <row r="1390" spans="10:11">
      <c r="J1390" s="1101"/>
      <c r="K1390" s="1101"/>
    </row>
    <row r="1391" spans="10:11">
      <c r="J1391" s="1101"/>
      <c r="K1391" s="1101"/>
    </row>
    <row r="1392" spans="10:11">
      <c r="J1392" s="1101"/>
      <c r="K1392" s="1101"/>
    </row>
    <row r="1393" spans="10:11">
      <c r="J1393" s="1101"/>
      <c r="K1393" s="1101"/>
    </row>
    <row r="1394" spans="10:11">
      <c r="J1394" s="1101"/>
      <c r="K1394" s="1101"/>
    </row>
    <row r="1395" spans="10:11">
      <c r="J1395" s="1101"/>
      <c r="K1395" s="1101"/>
    </row>
    <row r="1396" spans="10:11">
      <c r="J1396" s="1101"/>
      <c r="K1396" s="1101"/>
    </row>
    <row r="1397" spans="10:11">
      <c r="J1397" s="1101"/>
      <c r="K1397" s="1101"/>
    </row>
    <row r="1398" spans="10:11">
      <c r="J1398" s="1101"/>
      <c r="K1398" s="1101"/>
    </row>
    <row r="1399" spans="10:11">
      <c r="J1399" s="1101"/>
      <c r="K1399" s="1101"/>
    </row>
    <row r="1400" spans="10:11">
      <c r="J1400" s="1101"/>
      <c r="K1400" s="1101"/>
    </row>
    <row r="1401" spans="10:11">
      <c r="J1401" s="1101"/>
      <c r="K1401" s="1101"/>
    </row>
    <row r="1402" spans="10:11">
      <c r="J1402" s="1101"/>
      <c r="K1402" s="1101"/>
    </row>
    <row r="1403" spans="10:11">
      <c r="J1403" s="1101"/>
      <c r="K1403" s="1101"/>
    </row>
    <row r="1404" spans="10:11">
      <c r="J1404" s="1101"/>
      <c r="K1404" s="1101"/>
    </row>
    <row r="1405" spans="10:11">
      <c r="J1405" s="1101"/>
      <c r="K1405" s="1101"/>
    </row>
    <row r="1406" spans="10:11">
      <c r="J1406" s="1101"/>
      <c r="K1406" s="1101"/>
    </row>
    <row r="1407" spans="10:11">
      <c r="J1407" s="1101"/>
      <c r="K1407" s="1101"/>
    </row>
    <row r="1408" spans="10:11">
      <c r="J1408" s="1101"/>
      <c r="K1408" s="1101"/>
    </row>
    <row r="1409" spans="10:11">
      <c r="J1409" s="1101"/>
      <c r="K1409" s="1101"/>
    </row>
    <row r="1410" spans="10:11">
      <c r="J1410" s="1101"/>
      <c r="K1410" s="1101"/>
    </row>
    <row r="1411" spans="10:11">
      <c r="J1411" s="1101"/>
      <c r="K1411" s="1101"/>
    </row>
    <row r="1412" spans="10:11">
      <c r="J1412" s="1101"/>
      <c r="K1412" s="1101"/>
    </row>
    <row r="1413" spans="10:11">
      <c r="J1413" s="1101"/>
      <c r="K1413" s="1101"/>
    </row>
    <row r="1414" spans="10:11">
      <c r="J1414" s="1101"/>
      <c r="K1414" s="1101"/>
    </row>
    <row r="1415" spans="10:11">
      <c r="J1415" s="1101"/>
      <c r="K1415" s="1101"/>
    </row>
    <row r="1416" spans="10:11">
      <c r="J1416" s="1101"/>
      <c r="K1416" s="1101"/>
    </row>
    <row r="1417" spans="10:11">
      <c r="J1417" s="1101"/>
      <c r="K1417" s="1101"/>
    </row>
    <row r="1418" spans="10:11">
      <c r="J1418" s="1101"/>
      <c r="K1418" s="1101"/>
    </row>
    <row r="1419" spans="10:11">
      <c r="J1419" s="1101"/>
      <c r="K1419" s="1101"/>
    </row>
    <row r="1420" spans="10:11">
      <c r="J1420" s="1101"/>
      <c r="K1420" s="1101"/>
    </row>
    <row r="1421" spans="10:11">
      <c r="J1421" s="1101"/>
      <c r="K1421" s="1101"/>
    </row>
    <row r="1422" spans="10:11">
      <c r="J1422" s="1101"/>
      <c r="K1422" s="1101"/>
    </row>
    <row r="1423" spans="10:11">
      <c r="J1423" s="1101"/>
      <c r="K1423" s="1101"/>
    </row>
    <row r="1424" spans="10:11">
      <c r="J1424" s="1101"/>
      <c r="K1424" s="1101"/>
    </row>
    <row r="1425" spans="10:11">
      <c r="J1425" s="1101"/>
      <c r="K1425" s="1101"/>
    </row>
    <row r="1426" spans="10:11">
      <c r="J1426" s="1101"/>
      <c r="K1426" s="1101"/>
    </row>
    <row r="1427" spans="10:11">
      <c r="J1427" s="1101"/>
      <c r="K1427" s="1101"/>
    </row>
    <row r="1428" spans="10:11">
      <c r="J1428" s="1101"/>
      <c r="K1428" s="1101"/>
    </row>
    <row r="1429" spans="10:11">
      <c r="J1429" s="1101"/>
      <c r="K1429" s="1101"/>
    </row>
    <row r="1430" spans="10:11">
      <c r="J1430" s="1101"/>
      <c r="K1430" s="1101"/>
    </row>
    <row r="1431" spans="10:11">
      <c r="J1431" s="1101"/>
      <c r="K1431" s="1101"/>
    </row>
    <row r="1432" spans="10:11">
      <c r="J1432" s="1101"/>
      <c r="K1432" s="1101"/>
    </row>
    <row r="1433" spans="10:11">
      <c r="J1433" s="1101"/>
      <c r="K1433" s="1101"/>
    </row>
    <row r="1434" spans="10:11">
      <c r="J1434" s="1101"/>
      <c r="K1434" s="1101"/>
    </row>
    <row r="1435" spans="10:11">
      <c r="J1435" s="1101"/>
      <c r="K1435" s="1101"/>
    </row>
    <row r="1436" spans="10:11">
      <c r="J1436" s="1101"/>
      <c r="K1436" s="1101"/>
    </row>
    <row r="1437" spans="10:11">
      <c r="J1437" s="1101"/>
      <c r="K1437" s="1101"/>
    </row>
    <row r="1438" spans="10:11">
      <c r="J1438" s="1101"/>
      <c r="K1438" s="1101"/>
    </row>
    <row r="1439" spans="10:11">
      <c r="J1439" s="1101"/>
      <c r="K1439" s="1101"/>
    </row>
    <row r="1440" spans="10:11">
      <c r="J1440" s="1101"/>
      <c r="K1440" s="1101"/>
    </row>
    <row r="1441" spans="10:11">
      <c r="J1441" s="1101"/>
      <c r="K1441" s="1101"/>
    </row>
    <row r="1442" spans="10:11">
      <c r="J1442" s="1101"/>
      <c r="K1442" s="1101"/>
    </row>
    <row r="1443" spans="10:11">
      <c r="J1443" s="1101"/>
      <c r="K1443" s="1101"/>
    </row>
    <row r="1444" spans="10:11">
      <c r="J1444" s="1101"/>
      <c r="K1444" s="1101"/>
    </row>
    <row r="1445" spans="10:11">
      <c r="J1445" s="1101"/>
      <c r="K1445" s="1101"/>
    </row>
    <row r="1446" spans="10:11">
      <c r="J1446" s="1101"/>
      <c r="K1446" s="1101"/>
    </row>
    <row r="1447" spans="10:11">
      <c r="J1447" s="1101"/>
      <c r="K1447" s="1101"/>
    </row>
    <row r="1448" spans="10:11">
      <c r="J1448" s="1101"/>
      <c r="K1448" s="1101"/>
    </row>
    <row r="1449" spans="10:11">
      <c r="J1449" s="1101"/>
      <c r="K1449" s="1101"/>
    </row>
    <row r="1450" spans="10:11">
      <c r="J1450" s="1101"/>
      <c r="K1450" s="1101"/>
    </row>
    <row r="1451" spans="10:11">
      <c r="J1451" s="1101"/>
      <c r="K1451" s="1101"/>
    </row>
    <row r="1452" spans="10:11">
      <c r="J1452" s="1101"/>
      <c r="K1452" s="1101"/>
    </row>
    <row r="1453" spans="10:11">
      <c r="J1453" s="1101"/>
      <c r="K1453" s="1101"/>
    </row>
    <row r="1454" spans="10:11">
      <c r="J1454" s="1101"/>
      <c r="K1454" s="1101"/>
    </row>
    <row r="1455" spans="10:11">
      <c r="J1455" s="1101"/>
      <c r="K1455" s="1101"/>
    </row>
    <row r="1456" spans="10:11">
      <c r="J1456" s="1101"/>
      <c r="K1456" s="1101"/>
    </row>
    <row r="1457" spans="10:11">
      <c r="J1457" s="1101"/>
      <c r="K1457" s="1101"/>
    </row>
    <row r="1458" spans="10:11">
      <c r="J1458" s="1101"/>
      <c r="K1458" s="1101"/>
    </row>
    <row r="1459" spans="10:11">
      <c r="J1459" s="1101"/>
      <c r="K1459" s="1101"/>
    </row>
    <row r="1460" spans="10:11">
      <c r="J1460" s="1101"/>
      <c r="K1460" s="1101"/>
    </row>
    <row r="1461" spans="10:11">
      <c r="J1461" s="1101"/>
      <c r="K1461" s="1101"/>
    </row>
    <row r="1462" spans="10:11">
      <c r="J1462" s="1101"/>
      <c r="K1462" s="1101"/>
    </row>
    <row r="1463" spans="10:11">
      <c r="J1463" s="1101"/>
      <c r="K1463" s="1101"/>
    </row>
    <row r="1464" spans="10:11">
      <c r="J1464" s="1101"/>
      <c r="K1464" s="1101"/>
    </row>
    <row r="1465" spans="10:11">
      <c r="J1465" s="1101"/>
      <c r="K1465" s="1101"/>
    </row>
    <row r="1466" spans="10:11">
      <c r="J1466" s="1101"/>
      <c r="K1466" s="1101"/>
    </row>
    <row r="1467" spans="10:11">
      <c r="J1467" s="1101"/>
      <c r="K1467" s="1101"/>
    </row>
    <row r="1468" spans="10:11">
      <c r="J1468" s="1101"/>
      <c r="K1468" s="1101"/>
    </row>
    <row r="1469" spans="10:11">
      <c r="J1469" s="1101"/>
      <c r="K1469" s="1101"/>
    </row>
    <row r="1470" spans="10:11">
      <c r="J1470" s="1101"/>
      <c r="K1470" s="1101"/>
    </row>
    <row r="1471" spans="10:11">
      <c r="J1471" s="1101"/>
      <c r="K1471" s="1101"/>
    </row>
    <row r="1472" spans="10:11">
      <c r="J1472" s="1101"/>
      <c r="K1472" s="1101"/>
    </row>
    <row r="1473" spans="10:11">
      <c r="J1473" s="1101"/>
      <c r="K1473" s="1101"/>
    </row>
    <row r="1474" spans="10:11">
      <c r="J1474" s="1101"/>
      <c r="K1474" s="1101"/>
    </row>
    <row r="1475" spans="10:11">
      <c r="J1475" s="1101"/>
      <c r="K1475" s="1101"/>
    </row>
    <row r="1476" spans="10:11">
      <c r="J1476" s="1101"/>
      <c r="K1476" s="1101"/>
    </row>
    <row r="1477" spans="10:11">
      <c r="J1477" s="1101"/>
      <c r="K1477" s="1101"/>
    </row>
    <row r="1478" spans="10:11">
      <c r="J1478" s="1101"/>
      <c r="K1478" s="1101"/>
    </row>
    <row r="1479" spans="10:11">
      <c r="J1479" s="1101"/>
      <c r="K1479" s="1101"/>
    </row>
    <row r="1480" spans="10:11">
      <c r="J1480" s="1101"/>
      <c r="K1480" s="1101"/>
    </row>
    <row r="1481" spans="10:11">
      <c r="J1481" s="1101"/>
      <c r="K1481" s="1101"/>
    </row>
    <row r="1482" spans="10:11">
      <c r="J1482" s="1101"/>
      <c r="K1482" s="1101"/>
    </row>
    <row r="1483" spans="10:11">
      <c r="J1483" s="1101"/>
      <c r="K1483" s="1101"/>
    </row>
    <row r="1484" spans="10:11">
      <c r="J1484" s="1101"/>
      <c r="K1484" s="1101"/>
    </row>
    <row r="1485" spans="10:11">
      <c r="J1485" s="1101"/>
      <c r="K1485" s="1101"/>
    </row>
    <row r="1486" spans="10:11">
      <c r="J1486" s="1101"/>
      <c r="K1486" s="1101"/>
    </row>
    <row r="1487" spans="10:11">
      <c r="J1487" s="1101"/>
      <c r="K1487" s="1101"/>
    </row>
    <row r="1488" spans="10:11">
      <c r="J1488" s="1101"/>
      <c r="K1488" s="1101"/>
    </row>
    <row r="1489" spans="10:11">
      <c r="J1489" s="1101"/>
      <c r="K1489" s="1101"/>
    </row>
    <row r="1490" spans="10:11">
      <c r="J1490" s="1101"/>
      <c r="K1490" s="1101"/>
    </row>
    <row r="1491" spans="10:11">
      <c r="J1491" s="1101"/>
      <c r="K1491" s="1101"/>
    </row>
    <row r="1492" spans="10:11">
      <c r="J1492" s="1101"/>
      <c r="K1492" s="1101"/>
    </row>
    <row r="1493" spans="10:11">
      <c r="J1493" s="1101"/>
      <c r="K1493" s="1101"/>
    </row>
    <row r="1494" spans="10:11">
      <c r="J1494" s="1101"/>
      <c r="K1494" s="1101"/>
    </row>
    <row r="1495" spans="10:11">
      <c r="J1495" s="1101"/>
      <c r="K1495" s="1101"/>
    </row>
    <row r="1496" spans="10:11">
      <c r="J1496" s="1101"/>
      <c r="K1496" s="1101"/>
    </row>
    <row r="1497" spans="10:11">
      <c r="J1497" s="1101"/>
      <c r="K1497" s="1101"/>
    </row>
    <row r="1498" spans="10:11">
      <c r="J1498" s="1101"/>
      <c r="K1498" s="1101"/>
    </row>
    <row r="1499" spans="10:11">
      <c r="J1499" s="1101"/>
      <c r="K1499" s="1101"/>
    </row>
    <row r="1500" spans="10:11">
      <c r="J1500" s="1101"/>
      <c r="K1500" s="1101"/>
    </row>
    <row r="1501" spans="10:11">
      <c r="J1501" s="1101"/>
      <c r="K1501" s="1101"/>
    </row>
    <row r="1502" spans="10:11">
      <c r="J1502" s="1101"/>
      <c r="K1502" s="1101"/>
    </row>
    <row r="1503" spans="10:11">
      <c r="J1503" s="1101"/>
      <c r="K1503" s="1101"/>
    </row>
    <row r="1504" spans="10:11">
      <c r="J1504" s="1101"/>
      <c r="K1504" s="1101"/>
    </row>
    <row r="1505" spans="10:11">
      <c r="J1505" s="1101"/>
      <c r="K1505" s="1101"/>
    </row>
    <row r="1506" spans="10:11">
      <c r="J1506" s="1101"/>
      <c r="K1506" s="1101"/>
    </row>
    <row r="1507" spans="10:11">
      <c r="J1507" s="1101"/>
      <c r="K1507" s="1101"/>
    </row>
    <row r="1508" spans="10:11">
      <c r="J1508" s="1101"/>
      <c r="K1508" s="1101"/>
    </row>
    <row r="1509" spans="10:11">
      <c r="J1509" s="1101"/>
      <c r="K1509" s="1101"/>
    </row>
    <row r="1510" spans="10:11">
      <c r="J1510" s="1101"/>
      <c r="K1510" s="1101"/>
    </row>
    <row r="1511" spans="10:11">
      <c r="J1511" s="1101"/>
      <c r="K1511" s="1101"/>
    </row>
    <row r="1512" spans="10:11">
      <c r="J1512" s="1101"/>
      <c r="K1512" s="1101"/>
    </row>
    <row r="1513" spans="10:11">
      <c r="J1513" s="1101"/>
      <c r="K1513" s="1101"/>
    </row>
    <row r="1514" spans="10:11">
      <c r="J1514" s="1101"/>
      <c r="K1514" s="1101"/>
    </row>
    <row r="1515" spans="10:11">
      <c r="J1515" s="1101"/>
      <c r="K1515" s="1101"/>
    </row>
    <row r="1516" spans="10:11">
      <c r="J1516" s="1101"/>
      <c r="K1516" s="1101"/>
    </row>
    <row r="1517" spans="10:11">
      <c r="J1517" s="1101"/>
      <c r="K1517" s="1101"/>
    </row>
    <row r="1518" spans="10:11">
      <c r="J1518" s="1101"/>
      <c r="K1518" s="1101"/>
    </row>
    <row r="1519" spans="10:11">
      <c r="J1519" s="1101"/>
      <c r="K1519" s="1101"/>
    </row>
    <row r="1520" spans="10:11">
      <c r="J1520" s="1101"/>
      <c r="K1520" s="1101"/>
    </row>
    <row r="1521" spans="10:11">
      <c r="J1521" s="1101"/>
      <c r="K1521" s="1101"/>
    </row>
    <row r="1522" spans="10:11">
      <c r="J1522" s="1101"/>
      <c r="K1522" s="1101"/>
    </row>
    <row r="1523" spans="10:11">
      <c r="J1523" s="1101"/>
      <c r="K1523" s="1101"/>
    </row>
    <row r="1524" spans="10:11">
      <c r="J1524" s="1101"/>
      <c r="K1524" s="1101"/>
    </row>
    <row r="1525" spans="10:11">
      <c r="J1525" s="1101"/>
      <c r="K1525" s="1101"/>
    </row>
    <row r="1526" spans="10:11">
      <c r="J1526" s="1101"/>
      <c r="K1526" s="1101"/>
    </row>
    <row r="1527" spans="10:11">
      <c r="J1527" s="1101"/>
      <c r="K1527" s="1101"/>
    </row>
    <row r="1528" spans="10:11">
      <c r="J1528" s="1101"/>
      <c r="K1528" s="1101"/>
    </row>
    <row r="1529" spans="10:11">
      <c r="J1529" s="1101"/>
      <c r="K1529" s="1101"/>
    </row>
    <row r="1530" spans="10:11">
      <c r="J1530" s="1101"/>
      <c r="K1530" s="1101"/>
    </row>
    <row r="1531" spans="10:11">
      <c r="J1531" s="1101"/>
      <c r="K1531" s="1101"/>
    </row>
    <row r="1532" spans="10:11">
      <c r="J1532" s="1101"/>
      <c r="K1532" s="1101"/>
    </row>
    <row r="1533" spans="10:11">
      <c r="J1533" s="1101"/>
      <c r="K1533" s="1101"/>
    </row>
    <row r="1534" spans="10:11">
      <c r="J1534" s="1101"/>
      <c r="K1534" s="1101"/>
    </row>
    <row r="1535" spans="10:11">
      <c r="J1535" s="1101"/>
      <c r="K1535" s="1101"/>
    </row>
    <row r="1536" spans="10:11">
      <c r="J1536" s="1101"/>
      <c r="K1536" s="1101"/>
    </row>
    <row r="1537" spans="10:11">
      <c r="J1537" s="1101"/>
      <c r="K1537" s="1101"/>
    </row>
    <row r="1538" spans="10:11">
      <c r="J1538" s="1101"/>
      <c r="K1538" s="1101"/>
    </row>
    <row r="1539" spans="10:11">
      <c r="J1539" s="1101"/>
      <c r="K1539" s="1101"/>
    </row>
    <row r="1540" spans="10:11">
      <c r="J1540" s="1101"/>
      <c r="K1540" s="1101"/>
    </row>
    <row r="1541" spans="10:11">
      <c r="J1541" s="1101"/>
      <c r="K1541" s="1101"/>
    </row>
    <row r="1542" spans="10:11">
      <c r="J1542" s="1101"/>
      <c r="K1542" s="1101"/>
    </row>
    <row r="1543" spans="10:11">
      <c r="J1543" s="1101"/>
      <c r="K1543" s="1101"/>
    </row>
    <row r="1544" spans="10:11">
      <c r="J1544" s="1101"/>
      <c r="K1544" s="1101"/>
    </row>
    <row r="1545" spans="10:11">
      <c r="J1545" s="1101"/>
      <c r="K1545" s="1101"/>
    </row>
    <row r="1546" spans="10:11">
      <c r="J1546" s="1101"/>
      <c r="K1546" s="1101"/>
    </row>
    <row r="1547" spans="10:11">
      <c r="J1547" s="1101"/>
      <c r="K1547" s="1101"/>
    </row>
    <row r="1548" spans="10:11">
      <c r="J1548" s="1101"/>
      <c r="K1548" s="1101"/>
    </row>
    <row r="1549" spans="10:11">
      <c r="J1549" s="1101"/>
      <c r="K1549" s="1101"/>
    </row>
    <row r="1550" spans="10:11">
      <c r="J1550" s="1101"/>
      <c r="K1550" s="1101"/>
    </row>
    <row r="1551" spans="10:11">
      <c r="J1551" s="1101"/>
      <c r="K1551" s="1101"/>
    </row>
    <row r="1552" spans="10:11">
      <c r="J1552" s="1101"/>
      <c r="K1552" s="1101"/>
    </row>
    <row r="1553" spans="10:11">
      <c r="J1553" s="1101"/>
      <c r="K1553" s="1101"/>
    </row>
    <row r="1554" spans="10:11">
      <c r="J1554" s="1101"/>
      <c r="K1554" s="1101"/>
    </row>
    <row r="1555" spans="10:11">
      <c r="J1555" s="1101"/>
      <c r="K1555" s="1101"/>
    </row>
    <row r="1556" spans="10:11">
      <c r="J1556" s="1101"/>
      <c r="K1556" s="1101"/>
    </row>
    <row r="1557" spans="10:11">
      <c r="J1557" s="1101"/>
      <c r="K1557" s="1101"/>
    </row>
    <row r="1558" spans="10:11">
      <c r="J1558" s="1101"/>
      <c r="K1558" s="1101"/>
    </row>
    <row r="1559" spans="10:11">
      <c r="J1559" s="1101"/>
      <c r="K1559" s="1101"/>
    </row>
    <row r="1560" spans="10:11">
      <c r="J1560" s="1101"/>
      <c r="K1560" s="1101"/>
    </row>
    <row r="1561" spans="10:11">
      <c r="J1561" s="1101"/>
      <c r="K1561" s="1101"/>
    </row>
    <row r="1562" spans="10:11">
      <c r="J1562" s="1101"/>
      <c r="K1562" s="1101"/>
    </row>
    <row r="1563" spans="10:11">
      <c r="J1563" s="1101"/>
      <c r="K1563" s="1101"/>
    </row>
    <row r="1564" spans="10:11">
      <c r="J1564" s="1101"/>
      <c r="K1564" s="1101"/>
    </row>
    <row r="1565" spans="10:11">
      <c r="J1565" s="1101"/>
      <c r="K1565" s="1101"/>
    </row>
    <row r="1566" spans="10:11">
      <c r="J1566" s="1101"/>
      <c r="K1566" s="1101"/>
    </row>
    <row r="1567" spans="10:11">
      <c r="J1567" s="1101"/>
      <c r="K1567" s="1101"/>
    </row>
    <row r="1568" spans="10:11">
      <c r="J1568" s="1101"/>
      <c r="K1568" s="1101"/>
    </row>
    <row r="1569" spans="10:11">
      <c r="J1569" s="1101"/>
      <c r="K1569" s="1101"/>
    </row>
    <row r="1570" spans="10:11">
      <c r="J1570" s="1101"/>
      <c r="K1570" s="1101"/>
    </row>
    <row r="1571" spans="10:11">
      <c r="J1571" s="1101"/>
      <c r="K1571" s="1101"/>
    </row>
    <row r="1572" spans="10:11">
      <c r="J1572" s="1101"/>
      <c r="K1572" s="1101"/>
    </row>
    <row r="1573" spans="10:11">
      <c r="J1573" s="1101"/>
      <c r="K1573" s="1101"/>
    </row>
    <row r="1574" spans="10:11">
      <c r="J1574" s="1101"/>
      <c r="K1574" s="1101"/>
    </row>
    <row r="1575" spans="10:11">
      <c r="J1575" s="1101"/>
      <c r="K1575" s="1101"/>
    </row>
    <row r="1576" spans="10:11">
      <c r="J1576" s="1101"/>
      <c r="K1576" s="1101"/>
    </row>
    <row r="1577" spans="10:11">
      <c r="J1577" s="1101"/>
      <c r="K1577" s="1101"/>
    </row>
    <row r="1578" spans="10:11">
      <c r="J1578" s="1101"/>
      <c r="K1578" s="1101"/>
    </row>
    <row r="1579" spans="10:11">
      <c r="J1579" s="1101"/>
      <c r="K1579" s="1101"/>
    </row>
    <row r="1580" spans="10:11">
      <c r="J1580" s="1101"/>
      <c r="K1580" s="1101"/>
    </row>
    <row r="1581" spans="10:11">
      <c r="J1581" s="1101"/>
      <c r="K1581" s="1101"/>
    </row>
    <row r="1582" spans="10:11">
      <c r="J1582" s="1101"/>
      <c r="K1582" s="1101"/>
    </row>
    <row r="1583" spans="10:11">
      <c r="J1583" s="1101"/>
      <c r="K1583" s="1101"/>
    </row>
    <row r="1584" spans="10:11">
      <c r="J1584" s="1101"/>
      <c r="K1584" s="1101"/>
    </row>
    <row r="1585" spans="10:11">
      <c r="J1585" s="1101"/>
      <c r="K1585" s="1101"/>
    </row>
    <row r="1586" spans="10:11">
      <c r="J1586" s="1101"/>
      <c r="K1586" s="1101"/>
    </row>
    <row r="1587" spans="10:11">
      <c r="J1587" s="1101"/>
      <c r="K1587" s="1101"/>
    </row>
    <row r="1588" spans="10:11">
      <c r="J1588" s="1101"/>
      <c r="K1588" s="1101"/>
    </row>
    <row r="1589" spans="10:11">
      <c r="J1589" s="1101"/>
      <c r="K1589" s="1101"/>
    </row>
    <row r="1590" spans="10:11">
      <c r="J1590" s="1101"/>
      <c r="K1590" s="1101"/>
    </row>
    <row r="1591" spans="10:11">
      <c r="J1591" s="1101"/>
      <c r="K1591" s="1101"/>
    </row>
    <row r="1592" spans="10:11">
      <c r="J1592" s="1101"/>
      <c r="K1592" s="1101"/>
    </row>
    <row r="1593" spans="10:11">
      <c r="J1593" s="1101"/>
      <c r="K1593" s="1101"/>
    </row>
    <row r="1594" spans="10:11">
      <c r="J1594" s="1101"/>
      <c r="K1594" s="1101"/>
    </row>
    <row r="1595" spans="10:11">
      <c r="J1595" s="1101"/>
      <c r="K1595" s="1101"/>
    </row>
    <row r="1596" spans="10:11">
      <c r="J1596" s="1101"/>
      <c r="K1596" s="1101"/>
    </row>
    <row r="1597" spans="10:11">
      <c r="J1597" s="1101"/>
      <c r="K1597" s="1101"/>
    </row>
    <row r="1598" spans="10:11">
      <c r="J1598" s="1101"/>
      <c r="K1598" s="1101"/>
    </row>
    <row r="1599" spans="10:11">
      <c r="J1599" s="1101"/>
      <c r="K1599" s="1101"/>
    </row>
    <row r="1600" spans="10:11">
      <c r="J1600" s="1101"/>
      <c r="K1600" s="1101"/>
    </row>
    <row r="1601" spans="10:11">
      <c r="J1601" s="1101"/>
      <c r="K1601" s="1101"/>
    </row>
    <row r="1602" spans="10:11">
      <c r="J1602" s="1101"/>
      <c r="K1602" s="1101"/>
    </row>
    <row r="1603" spans="10:11">
      <c r="J1603" s="1101"/>
      <c r="K1603" s="1101"/>
    </row>
    <row r="1604" spans="10:11">
      <c r="J1604" s="1101"/>
      <c r="K1604" s="1101"/>
    </row>
    <row r="1605" spans="10:11">
      <c r="J1605" s="1101"/>
      <c r="K1605" s="1101"/>
    </row>
    <row r="1606" spans="10:11">
      <c r="J1606" s="1101"/>
      <c r="K1606" s="1101"/>
    </row>
    <row r="1607" spans="10:11">
      <c r="J1607" s="1101"/>
      <c r="K1607" s="1101"/>
    </row>
    <row r="1608" spans="10:11">
      <c r="J1608" s="1101"/>
      <c r="K1608" s="1101"/>
    </row>
    <row r="1609" spans="10:11">
      <c r="J1609" s="1101"/>
      <c r="K1609" s="1101"/>
    </row>
    <row r="1610" spans="10:11">
      <c r="J1610" s="1101"/>
      <c r="K1610" s="1101"/>
    </row>
    <row r="1611" spans="10:11">
      <c r="J1611" s="1101"/>
      <c r="K1611" s="1101"/>
    </row>
    <row r="1612" spans="10:11">
      <c r="J1612" s="1101"/>
      <c r="K1612" s="1101"/>
    </row>
    <row r="1613" spans="10:11">
      <c r="J1613" s="1101"/>
      <c r="K1613" s="1101"/>
    </row>
    <row r="1614" spans="10:11">
      <c r="J1614" s="1101"/>
      <c r="K1614" s="1101"/>
    </row>
    <row r="1615" spans="10:11">
      <c r="J1615" s="1101"/>
      <c r="K1615" s="1101"/>
    </row>
    <row r="1616" spans="10:11">
      <c r="J1616" s="1101"/>
      <c r="K1616" s="1101"/>
    </row>
    <row r="1617" spans="10:11">
      <c r="J1617" s="1101"/>
      <c r="K1617" s="1101"/>
    </row>
    <row r="1618" spans="10:11">
      <c r="J1618" s="1101"/>
      <c r="K1618" s="1101"/>
    </row>
    <row r="1619" spans="10:11">
      <c r="J1619" s="1101"/>
      <c r="K1619" s="1101"/>
    </row>
    <row r="1620" spans="10:11">
      <c r="J1620" s="1101"/>
      <c r="K1620" s="1101"/>
    </row>
    <row r="1621" spans="10:11">
      <c r="J1621" s="1101"/>
      <c r="K1621" s="1101"/>
    </row>
    <row r="1622" spans="10:11">
      <c r="J1622" s="1101"/>
      <c r="K1622" s="1101"/>
    </row>
    <row r="1623" spans="10:11">
      <c r="J1623" s="1101"/>
      <c r="K1623" s="1101"/>
    </row>
    <row r="1624" spans="10:11">
      <c r="J1624" s="1101"/>
      <c r="K1624" s="1101"/>
    </row>
    <row r="1625" spans="10:11">
      <c r="J1625" s="1101"/>
      <c r="K1625" s="1101"/>
    </row>
    <row r="1626" spans="10:11">
      <c r="J1626" s="1101"/>
      <c r="K1626" s="1101"/>
    </row>
    <row r="1627" spans="10:11">
      <c r="J1627" s="1101"/>
      <c r="K1627" s="1101"/>
    </row>
    <row r="1628" spans="10:11">
      <c r="J1628" s="1101"/>
      <c r="K1628" s="1101"/>
    </row>
    <row r="1629" spans="10:11">
      <c r="J1629" s="1101"/>
      <c r="K1629" s="1101"/>
    </row>
    <row r="1630" spans="10:11">
      <c r="J1630" s="1101"/>
      <c r="K1630" s="1101"/>
    </row>
    <row r="1631" spans="10:11">
      <c r="J1631" s="1101"/>
      <c r="K1631" s="1101"/>
    </row>
    <row r="1632" spans="10:11">
      <c r="J1632" s="1101"/>
      <c r="K1632" s="1101"/>
    </row>
    <row r="1633" spans="10:11">
      <c r="J1633" s="1101"/>
      <c r="K1633" s="1101"/>
    </row>
    <row r="1634" spans="10:11">
      <c r="J1634" s="1101"/>
      <c r="K1634" s="1101"/>
    </row>
    <row r="1635" spans="10:11">
      <c r="J1635" s="1101"/>
      <c r="K1635" s="1101"/>
    </row>
    <row r="1636" spans="10:11">
      <c r="J1636" s="1101"/>
      <c r="K1636" s="1101"/>
    </row>
    <row r="1637" spans="10:11">
      <c r="J1637" s="1101"/>
      <c r="K1637" s="1101"/>
    </row>
    <row r="1638" spans="10:11">
      <c r="J1638" s="1101"/>
      <c r="K1638" s="1101"/>
    </row>
    <row r="1639" spans="10:11">
      <c r="J1639" s="1101"/>
      <c r="K1639" s="1101"/>
    </row>
    <row r="1640" spans="10:11">
      <c r="J1640" s="1101"/>
      <c r="K1640" s="1101"/>
    </row>
    <row r="1641" spans="10:11">
      <c r="J1641" s="1101"/>
      <c r="K1641" s="1101"/>
    </row>
    <row r="1642" spans="10:11">
      <c r="J1642" s="1101"/>
      <c r="K1642" s="1101"/>
    </row>
    <row r="1643" spans="10:11">
      <c r="J1643" s="1101"/>
      <c r="K1643" s="1101"/>
    </row>
    <row r="1644" spans="10:11">
      <c r="J1644" s="1101"/>
      <c r="K1644" s="1101"/>
    </row>
    <row r="1645" spans="10:11">
      <c r="J1645" s="1101"/>
      <c r="K1645" s="1101"/>
    </row>
    <row r="1646" spans="10:11">
      <c r="J1646" s="1101"/>
      <c r="K1646" s="1101"/>
    </row>
    <row r="1647" spans="10:11">
      <c r="J1647" s="1101"/>
      <c r="K1647" s="1101"/>
    </row>
    <row r="1648" spans="10:11">
      <c r="J1648" s="1101"/>
      <c r="K1648" s="1101"/>
    </row>
    <row r="1649" spans="10:11">
      <c r="J1649" s="1101"/>
      <c r="K1649" s="1101"/>
    </row>
    <row r="1650" spans="10:11">
      <c r="J1650" s="1101"/>
      <c r="K1650" s="1101"/>
    </row>
    <row r="1651" spans="10:11">
      <c r="J1651" s="1101"/>
      <c r="K1651" s="1101"/>
    </row>
    <row r="1652" spans="10:11">
      <c r="J1652" s="1101"/>
      <c r="K1652" s="1101"/>
    </row>
    <row r="1653" spans="10:11">
      <c r="J1653" s="1101"/>
      <c r="K1653" s="1101"/>
    </row>
    <row r="1654" spans="10:11">
      <c r="J1654" s="1101"/>
      <c r="K1654" s="1101"/>
    </row>
    <row r="1655" spans="10:11">
      <c r="J1655" s="1101"/>
      <c r="K1655" s="1101"/>
    </row>
    <row r="1656" spans="10:11">
      <c r="J1656" s="1101"/>
      <c r="K1656" s="1101"/>
    </row>
    <row r="1657" spans="10:11">
      <c r="J1657" s="1101"/>
      <c r="K1657" s="1101"/>
    </row>
    <row r="1658" spans="10:11">
      <c r="J1658" s="1101"/>
      <c r="K1658" s="1101"/>
    </row>
    <row r="1659" spans="10:11">
      <c r="J1659" s="1101"/>
      <c r="K1659" s="1101"/>
    </row>
    <row r="1660" spans="10:11">
      <c r="J1660" s="1101"/>
      <c r="K1660" s="1101"/>
    </row>
    <row r="1661" spans="10:11">
      <c r="J1661" s="1101"/>
      <c r="K1661" s="1101"/>
    </row>
    <row r="1662" spans="10:11">
      <c r="J1662" s="1101"/>
      <c r="K1662" s="1101"/>
    </row>
    <row r="1663" spans="10:11">
      <c r="J1663" s="1101"/>
      <c r="K1663" s="1101"/>
    </row>
    <row r="1664" spans="10:11">
      <c r="J1664" s="1101"/>
      <c r="K1664" s="1101"/>
    </row>
    <row r="1665" spans="10:11">
      <c r="J1665" s="1101"/>
      <c r="K1665" s="1101"/>
    </row>
    <row r="1666" spans="10:11">
      <c r="J1666" s="1101"/>
      <c r="K1666" s="1101"/>
    </row>
    <row r="1667" spans="10:11">
      <c r="J1667" s="1101"/>
      <c r="K1667" s="1101"/>
    </row>
    <row r="1668" spans="10:11">
      <c r="J1668" s="1101"/>
      <c r="K1668" s="1101"/>
    </row>
    <row r="1669" spans="10:11">
      <c r="J1669" s="1101"/>
      <c r="K1669" s="1101"/>
    </row>
    <row r="1670" spans="10:11">
      <c r="J1670" s="1101"/>
      <c r="K1670" s="1101"/>
    </row>
    <row r="1671" spans="10:11">
      <c r="J1671" s="1101"/>
      <c r="K1671" s="1101"/>
    </row>
    <row r="1672" spans="10:11">
      <c r="J1672" s="1101"/>
      <c r="K1672" s="1101"/>
    </row>
    <row r="1673" spans="10:11">
      <c r="J1673" s="1101"/>
      <c r="K1673" s="1101"/>
    </row>
    <row r="1674" spans="10:11">
      <c r="J1674" s="1101"/>
      <c r="K1674" s="1101"/>
    </row>
    <row r="1675" spans="10:11">
      <c r="J1675" s="1101"/>
      <c r="K1675" s="1101"/>
    </row>
    <row r="1676" spans="10:11">
      <c r="J1676" s="1101"/>
      <c r="K1676" s="1101"/>
    </row>
    <row r="1677" spans="10:11">
      <c r="J1677" s="1101"/>
      <c r="K1677" s="1101"/>
    </row>
    <row r="1678" spans="10:11">
      <c r="J1678" s="1101"/>
      <c r="K1678" s="1101"/>
    </row>
    <row r="1679" spans="10:11">
      <c r="J1679" s="1101"/>
      <c r="K1679" s="1101"/>
    </row>
    <row r="1680" spans="10:11">
      <c r="J1680" s="1101"/>
      <c r="K1680" s="1101"/>
    </row>
    <row r="1681" spans="10:11">
      <c r="J1681" s="1101"/>
      <c r="K1681" s="1101"/>
    </row>
    <row r="1682" spans="10:11">
      <c r="J1682" s="1101"/>
      <c r="K1682" s="1101"/>
    </row>
    <row r="1683" spans="10:11">
      <c r="J1683" s="1101"/>
      <c r="K1683" s="1101"/>
    </row>
    <row r="1684" spans="10:11">
      <c r="J1684" s="1101"/>
      <c r="K1684" s="1101"/>
    </row>
    <row r="1685" spans="10:11">
      <c r="J1685" s="1101"/>
      <c r="K1685" s="1101"/>
    </row>
    <row r="1686" spans="10:11">
      <c r="J1686" s="1101"/>
      <c r="K1686" s="1101"/>
    </row>
    <row r="1687" spans="10:11">
      <c r="J1687" s="1101"/>
      <c r="K1687" s="1101"/>
    </row>
    <row r="1688" spans="10:11">
      <c r="J1688" s="1101"/>
      <c r="K1688" s="1101"/>
    </row>
    <row r="1689" spans="10:11">
      <c r="J1689" s="1101"/>
      <c r="K1689" s="1101"/>
    </row>
    <row r="1690" spans="10:11">
      <c r="J1690" s="1101"/>
      <c r="K1690" s="1101"/>
    </row>
    <row r="1691" spans="10:11">
      <c r="J1691" s="1101"/>
      <c r="K1691" s="1101"/>
    </row>
    <row r="1692" spans="10:11">
      <c r="J1692" s="1101"/>
      <c r="K1692" s="1101"/>
    </row>
    <row r="1693" spans="10:11">
      <c r="J1693" s="1101"/>
      <c r="K1693" s="1101"/>
    </row>
    <row r="1694" spans="10:11">
      <c r="J1694" s="1101"/>
      <c r="K1694" s="1101"/>
    </row>
    <row r="1695" spans="10:11">
      <c r="J1695" s="1101"/>
      <c r="K1695" s="1101"/>
    </row>
    <row r="1696" spans="10:11">
      <c r="J1696" s="1101"/>
      <c r="K1696" s="1101"/>
    </row>
    <row r="1697" spans="10:11">
      <c r="J1697" s="1101"/>
      <c r="K1697" s="1101"/>
    </row>
    <row r="1698" spans="10:11">
      <c r="J1698" s="1101"/>
      <c r="K1698" s="1101"/>
    </row>
    <row r="1699" spans="10:11">
      <c r="J1699" s="1101"/>
      <c r="K1699" s="1101"/>
    </row>
    <row r="1700" spans="10:11">
      <c r="J1700" s="1101"/>
      <c r="K1700" s="1101"/>
    </row>
    <row r="1701" spans="10:11">
      <c r="J1701" s="1101"/>
      <c r="K1701" s="1101"/>
    </row>
    <row r="1702" spans="10:11">
      <c r="J1702" s="1101"/>
      <c r="K1702" s="1101"/>
    </row>
    <row r="1703" spans="10:11">
      <c r="J1703" s="1101"/>
      <c r="K1703" s="1101"/>
    </row>
    <row r="1704" spans="10:11">
      <c r="J1704" s="1101"/>
      <c r="K1704" s="1101"/>
    </row>
    <row r="1705" spans="10:11">
      <c r="J1705" s="1101"/>
      <c r="K1705" s="1101"/>
    </row>
    <row r="1706" spans="10:11">
      <c r="J1706" s="1101"/>
      <c r="K1706" s="1101"/>
    </row>
    <row r="1707" spans="10:11">
      <c r="J1707" s="1101"/>
      <c r="K1707" s="1101"/>
    </row>
    <row r="1708" spans="10:11">
      <c r="J1708" s="1101"/>
      <c r="K1708" s="1101"/>
    </row>
    <row r="1709" spans="10:11">
      <c r="J1709" s="1101"/>
      <c r="K1709" s="1101"/>
    </row>
    <row r="1710" spans="10:11">
      <c r="J1710" s="1101"/>
      <c r="K1710" s="1101"/>
    </row>
    <row r="1711" spans="10:11">
      <c r="J1711" s="1101"/>
      <c r="K1711" s="1101"/>
    </row>
    <row r="1712" spans="10:11">
      <c r="J1712" s="1101"/>
      <c r="K1712" s="1101"/>
    </row>
    <row r="1713" spans="10:11">
      <c r="J1713" s="1101"/>
      <c r="K1713" s="1101"/>
    </row>
    <row r="1714" spans="10:11">
      <c r="J1714" s="1101"/>
      <c r="K1714" s="1101"/>
    </row>
    <row r="1715" spans="10:11">
      <c r="J1715" s="1101"/>
      <c r="K1715" s="1101"/>
    </row>
    <row r="1716" spans="10:11">
      <c r="J1716" s="1101"/>
      <c r="K1716" s="1101"/>
    </row>
    <row r="1717" spans="10:11">
      <c r="J1717" s="1101"/>
      <c r="K1717" s="1101"/>
    </row>
    <row r="1718" spans="10:11">
      <c r="J1718" s="1101"/>
      <c r="K1718" s="1101"/>
    </row>
    <row r="1719" spans="10:11">
      <c r="J1719" s="1101"/>
      <c r="K1719" s="1101"/>
    </row>
    <row r="1720" spans="10:11">
      <c r="J1720" s="1101"/>
      <c r="K1720" s="1101"/>
    </row>
    <row r="1721" spans="10:11">
      <c r="J1721" s="1101"/>
      <c r="K1721" s="1101"/>
    </row>
    <row r="1722" spans="10:11">
      <c r="J1722" s="1101"/>
      <c r="K1722" s="1101"/>
    </row>
    <row r="1723" spans="10:11">
      <c r="J1723" s="1101"/>
      <c r="K1723" s="1101"/>
    </row>
    <row r="1724" spans="10:11">
      <c r="J1724" s="1101"/>
      <c r="K1724" s="1101"/>
    </row>
    <row r="1725" spans="10:11">
      <c r="J1725" s="1101"/>
      <c r="K1725" s="1101"/>
    </row>
    <row r="1726" spans="10:11">
      <c r="J1726" s="1101"/>
      <c r="K1726" s="1101"/>
    </row>
    <row r="1727" spans="10:11">
      <c r="J1727" s="1101"/>
      <c r="K1727" s="1101"/>
    </row>
    <row r="1728" spans="10:11">
      <c r="J1728" s="1101"/>
      <c r="K1728" s="1101"/>
    </row>
    <row r="1729" spans="10:11">
      <c r="J1729" s="1101"/>
      <c r="K1729" s="1101"/>
    </row>
    <row r="1730" spans="10:11">
      <c r="J1730" s="1101"/>
      <c r="K1730" s="1101"/>
    </row>
    <row r="1731" spans="10:11">
      <c r="J1731" s="1101"/>
      <c r="K1731" s="1101"/>
    </row>
    <row r="1732" spans="10:11">
      <c r="J1732" s="1101"/>
      <c r="K1732" s="1101"/>
    </row>
    <row r="1733" spans="10:11">
      <c r="J1733" s="1101"/>
      <c r="K1733" s="1101"/>
    </row>
    <row r="1734" spans="10:11">
      <c r="J1734" s="1101"/>
      <c r="K1734" s="1101"/>
    </row>
    <row r="1735" spans="10:11">
      <c r="J1735" s="1101"/>
      <c r="K1735" s="1101"/>
    </row>
    <row r="1736" spans="10:11">
      <c r="J1736" s="1101"/>
      <c r="K1736" s="1101"/>
    </row>
    <row r="1737" spans="10:11">
      <c r="J1737" s="1101"/>
      <c r="K1737" s="1101"/>
    </row>
    <row r="1738" spans="10:11">
      <c r="J1738" s="1101"/>
      <c r="K1738" s="1101"/>
    </row>
    <row r="1739" spans="10:11">
      <c r="J1739" s="1101"/>
      <c r="K1739" s="1101"/>
    </row>
    <row r="1740" spans="10:11">
      <c r="J1740" s="1101"/>
      <c r="K1740" s="1101"/>
    </row>
    <row r="1741" spans="10:11">
      <c r="J1741" s="1101"/>
      <c r="K1741" s="1101"/>
    </row>
    <row r="1742" spans="10:11">
      <c r="J1742" s="1101"/>
      <c r="K1742" s="1101"/>
    </row>
    <row r="1743" spans="10:11">
      <c r="J1743" s="1101"/>
      <c r="K1743" s="1101"/>
    </row>
    <row r="1744" spans="10:11">
      <c r="J1744" s="1101"/>
      <c r="K1744" s="1101"/>
    </row>
    <row r="1745" spans="10:11">
      <c r="J1745" s="1101"/>
      <c r="K1745" s="1101"/>
    </row>
    <row r="1746" spans="10:11">
      <c r="J1746" s="1101"/>
      <c r="K1746" s="1101"/>
    </row>
    <row r="1747" spans="10:11">
      <c r="J1747" s="1101"/>
      <c r="K1747" s="1101"/>
    </row>
    <row r="1748" spans="10:11">
      <c r="J1748" s="1101"/>
      <c r="K1748" s="1101"/>
    </row>
    <row r="1749" spans="10:11">
      <c r="J1749" s="1101"/>
      <c r="K1749" s="1101"/>
    </row>
    <row r="1750" spans="10:11">
      <c r="J1750" s="1101"/>
      <c r="K1750" s="1101"/>
    </row>
    <row r="1751" spans="10:11">
      <c r="J1751" s="1101"/>
      <c r="K1751" s="1101"/>
    </row>
    <row r="1752" spans="10:11">
      <c r="J1752" s="1101"/>
      <c r="K1752" s="1101"/>
    </row>
    <row r="1753" spans="10:11">
      <c r="J1753" s="1101"/>
      <c r="K1753" s="1101"/>
    </row>
    <row r="1754" spans="10:11">
      <c r="J1754" s="1101"/>
      <c r="K1754" s="1101"/>
    </row>
    <row r="1755" spans="10:11">
      <c r="J1755" s="1101"/>
      <c r="K1755" s="1101"/>
    </row>
    <row r="1756" spans="10:11">
      <c r="J1756" s="1101"/>
      <c r="K1756" s="1101"/>
    </row>
    <row r="1757" spans="10:11">
      <c r="J1757" s="1101"/>
      <c r="K1757" s="1101"/>
    </row>
    <row r="1758" spans="10:11">
      <c r="J1758" s="1101"/>
      <c r="K1758" s="1101"/>
    </row>
    <row r="1759" spans="10:11">
      <c r="J1759" s="1101"/>
      <c r="K1759" s="1101"/>
    </row>
    <row r="1760" spans="10:11">
      <c r="J1760" s="1101"/>
      <c r="K1760" s="1101"/>
    </row>
    <row r="1761" spans="10:11">
      <c r="J1761" s="1101"/>
      <c r="K1761" s="1101"/>
    </row>
    <row r="1762" spans="10:11">
      <c r="J1762" s="1101"/>
      <c r="K1762" s="1101"/>
    </row>
    <row r="1763" spans="10:11">
      <c r="J1763" s="1101"/>
      <c r="K1763" s="1101"/>
    </row>
    <row r="1764" spans="10:11">
      <c r="J1764" s="1101"/>
      <c r="K1764" s="1101"/>
    </row>
    <row r="1765" spans="10:11">
      <c r="J1765" s="1101"/>
      <c r="K1765" s="1101"/>
    </row>
    <row r="1766" spans="10:11">
      <c r="J1766" s="1101"/>
      <c r="K1766" s="1101"/>
    </row>
    <row r="1767" spans="10:11">
      <c r="J1767" s="1101"/>
      <c r="K1767" s="1101"/>
    </row>
    <row r="1768" spans="10:11">
      <c r="J1768" s="1101"/>
      <c r="K1768" s="1101"/>
    </row>
    <row r="1769" spans="10:11">
      <c r="J1769" s="1101"/>
      <c r="K1769" s="1101"/>
    </row>
    <row r="1770" spans="10:11">
      <c r="J1770" s="1101"/>
      <c r="K1770" s="1101"/>
    </row>
    <row r="1771" spans="10:11">
      <c r="J1771" s="1101"/>
      <c r="K1771" s="1101"/>
    </row>
    <row r="1772" spans="10:11">
      <c r="J1772" s="1101"/>
      <c r="K1772" s="1101"/>
    </row>
    <row r="1773" spans="10:11">
      <c r="J1773" s="1101"/>
      <c r="K1773" s="1101"/>
    </row>
    <row r="1774" spans="10:11">
      <c r="J1774" s="1101"/>
      <c r="K1774" s="1101"/>
    </row>
    <row r="1775" spans="10:11">
      <c r="J1775" s="1101"/>
      <c r="K1775" s="1101"/>
    </row>
    <row r="1776" spans="10:11">
      <c r="J1776" s="1101"/>
      <c r="K1776" s="1101"/>
    </row>
    <row r="1777" spans="10:11">
      <c r="J1777" s="1101"/>
      <c r="K1777" s="1101"/>
    </row>
    <row r="1778" spans="10:11">
      <c r="J1778" s="1101"/>
      <c r="K1778" s="1101"/>
    </row>
    <row r="1779" spans="10:11">
      <c r="J1779" s="1101"/>
      <c r="K1779" s="1101"/>
    </row>
    <row r="1780" spans="10:11">
      <c r="J1780" s="1101"/>
      <c r="K1780" s="1101"/>
    </row>
    <row r="1781" spans="10:11">
      <c r="J1781" s="1101"/>
      <c r="K1781" s="1101"/>
    </row>
    <row r="1782" spans="10:11">
      <c r="J1782" s="1101"/>
      <c r="K1782" s="1101"/>
    </row>
    <row r="1783" spans="10:11">
      <c r="J1783" s="1101"/>
      <c r="K1783" s="1101"/>
    </row>
    <row r="1784" spans="10:11">
      <c r="J1784" s="1101"/>
      <c r="K1784" s="1101"/>
    </row>
    <row r="1785" spans="10:11">
      <c r="J1785" s="1101"/>
      <c r="K1785" s="1101"/>
    </row>
    <row r="1786" spans="10:11">
      <c r="J1786" s="1101"/>
      <c r="K1786" s="1101"/>
    </row>
    <row r="1787" spans="10:11">
      <c r="J1787" s="1101"/>
      <c r="K1787" s="1101"/>
    </row>
    <row r="1788" spans="10:11">
      <c r="J1788" s="1101"/>
      <c r="K1788" s="1101"/>
    </row>
    <row r="1789" spans="10:11">
      <c r="J1789" s="1101"/>
      <c r="K1789" s="1101"/>
    </row>
    <row r="1790" spans="10:11">
      <c r="J1790" s="1101"/>
      <c r="K1790" s="1101"/>
    </row>
    <row r="1791" spans="10:11">
      <c r="J1791" s="1101"/>
      <c r="K1791" s="1101"/>
    </row>
    <row r="1792" spans="10:11">
      <c r="J1792" s="1101"/>
      <c r="K1792" s="1101"/>
    </row>
    <row r="1793" spans="10:11">
      <c r="J1793" s="1101"/>
      <c r="K1793" s="1101"/>
    </row>
    <row r="1794" spans="10:11">
      <c r="J1794" s="1101"/>
      <c r="K1794" s="1101"/>
    </row>
    <row r="1795" spans="10:11">
      <c r="J1795" s="1101"/>
      <c r="K1795" s="1101"/>
    </row>
    <row r="1796" spans="10:11">
      <c r="J1796" s="1101"/>
      <c r="K1796" s="1101"/>
    </row>
    <row r="1797" spans="10:11">
      <c r="J1797" s="1101"/>
      <c r="K1797" s="1101"/>
    </row>
    <row r="1798" spans="10:11">
      <c r="J1798" s="1101"/>
      <c r="K1798" s="1101"/>
    </row>
    <row r="1799" spans="10:11">
      <c r="J1799" s="1101"/>
      <c r="K1799" s="1101"/>
    </row>
    <row r="1800" spans="10:11">
      <c r="J1800" s="1101"/>
      <c r="K1800" s="1101"/>
    </row>
    <row r="1801" spans="10:11">
      <c r="J1801" s="1101"/>
      <c r="K1801" s="1101"/>
    </row>
    <row r="1802" spans="10:11">
      <c r="J1802" s="1101"/>
      <c r="K1802" s="1101"/>
    </row>
    <row r="1803" spans="10:11">
      <c r="J1803" s="1101"/>
      <c r="K1803" s="1101"/>
    </row>
    <row r="1804" spans="10:11">
      <c r="J1804" s="1101"/>
      <c r="K1804" s="1101"/>
    </row>
    <row r="1805" spans="10:11">
      <c r="J1805" s="1101"/>
      <c r="K1805" s="1101"/>
    </row>
    <row r="1806" spans="10:11">
      <c r="J1806" s="1101"/>
      <c r="K1806" s="1101"/>
    </row>
    <row r="1807" spans="10:11">
      <c r="J1807" s="1101"/>
      <c r="K1807" s="1101"/>
    </row>
    <row r="1808" spans="10:11">
      <c r="J1808" s="1101"/>
      <c r="K1808" s="1101"/>
    </row>
    <row r="1809" spans="10:11">
      <c r="J1809" s="1101"/>
      <c r="K1809" s="1101"/>
    </row>
    <row r="1810" spans="10:11">
      <c r="J1810" s="1101"/>
      <c r="K1810" s="1101"/>
    </row>
    <row r="1811" spans="10:11">
      <c r="J1811" s="1101"/>
      <c r="K1811" s="1101"/>
    </row>
    <row r="1812" spans="10:11">
      <c r="J1812" s="1101"/>
      <c r="K1812" s="1101"/>
    </row>
    <row r="1813" spans="10:11">
      <c r="J1813" s="1101"/>
      <c r="K1813" s="1101"/>
    </row>
    <row r="1814" spans="10:11">
      <c r="J1814" s="1101"/>
      <c r="K1814" s="1101"/>
    </row>
    <row r="1815" spans="10:11">
      <c r="J1815" s="1101"/>
      <c r="K1815" s="1101"/>
    </row>
    <row r="1816" spans="10:11">
      <c r="J1816" s="1101"/>
      <c r="K1816" s="1101"/>
    </row>
    <row r="1817" spans="10:11">
      <c r="J1817" s="1101"/>
      <c r="K1817" s="1101"/>
    </row>
    <row r="1818" spans="10:11">
      <c r="J1818" s="1101"/>
      <c r="K1818" s="1101"/>
    </row>
    <row r="1819" spans="10:11">
      <c r="J1819" s="1101"/>
      <c r="K1819" s="1101"/>
    </row>
    <row r="1820" spans="10:11">
      <c r="J1820" s="1101"/>
      <c r="K1820" s="1101"/>
    </row>
    <row r="1821" spans="10:11">
      <c r="J1821" s="1101"/>
      <c r="K1821" s="1101"/>
    </row>
    <row r="1822" spans="10:11">
      <c r="J1822" s="1101"/>
      <c r="K1822" s="1101"/>
    </row>
    <row r="1823" spans="10:11">
      <c r="J1823" s="1101"/>
      <c r="K1823" s="1101"/>
    </row>
    <row r="1824" spans="10:11">
      <c r="J1824" s="1101"/>
      <c r="K1824" s="1101"/>
    </row>
    <row r="1825" spans="10:11">
      <c r="J1825" s="1101"/>
      <c r="K1825" s="1101"/>
    </row>
    <row r="1826" spans="10:11">
      <c r="J1826" s="1101"/>
      <c r="K1826" s="1101"/>
    </row>
    <row r="1827" spans="10:11">
      <c r="J1827" s="1101"/>
      <c r="K1827" s="1101"/>
    </row>
    <row r="1828" spans="10:11">
      <c r="J1828" s="1101"/>
      <c r="K1828" s="1101"/>
    </row>
    <row r="1829" spans="10:11">
      <c r="J1829" s="1101"/>
      <c r="K1829" s="1101"/>
    </row>
    <row r="1830" spans="10:11">
      <c r="J1830" s="1101"/>
      <c r="K1830" s="1101"/>
    </row>
    <row r="1831" spans="10:11">
      <c r="J1831" s="1101"/>
      <c r="K1831" s="1101"/>
    </row>
    <row r="1832" spans="10:11">
      <c r="J1832" s="1101"/>
      <c r="K1832" s="1101"/>
    </row>
    <row r="1833" spans="10:11">
      <c r="J1833" s="1101"/>
      <c r="K1833" s="1101"/>
    </row>
    <row r="1834" spans="10:11">
      <c r="J1834" s="1101"/>
      <c r="K1834" s="1101"/>
    </row>
    <row r="1835" spans="10:11">
      <c r="J1835" s="1101"/>
      <c r="K1835" s="1101"/>
    </row>
    <row r="1836" spans="10:11">
      <c r="J1836" s="1101"/>
      <c r="K1836" s="1101"/>
    </row>
    <row r="1837" spans="10:11">
      <c r="J1837" s="1101"/>
      <c r="K1837" s="1101"/>
    </row>
    <row r="1838" spans="10:11">
      <c r="J1838" s="1101"/>
      <c r="K1838" s="1101"/>
    </row>
    <row r="1839" spans="10:11">
      <c r="J1839" s="1101"/>
      <c r="K1839" s="1101"/>
    </row>
    <row r="1840" spans="10:11">
      <c r="J1840" s="1101"/>
      <c r="K1840" s="1101"/>
    </row>
    <row r="1841" spans="10:11">
      <c r="J1841" s="1101"/>
      <c r="K1841" s="1101"/>
    </row>
    <row r="1842" spans="10:11">
      <c r="J1842" s="1101"/>
      <c r="K1842" s="1101"/>
    </row>
    <row r="1843" spans="10:11">
      <c r="J1843" s="1101"/>
      <c r="K1843" s="1101"/>
    </row>
    <row r="1844" spans="10:11">
      <c r="J1844" s="1101"/>
      <c r="K1844" s="1101"/>
    </row>
    <row r="1845" spans="10:11">
      <c r="J1845" s="1101"/>
      <c r="K1845" s="1101"/>
    </row>
    <row r="1846" spans="10:11">
      <c r="J1846" s="1101"/>
      <c r="K1846" s="1101"/>
    </row>
    <row r="1847" spans="10:11">
      <c r="J1847" s="1101"/>
      <c r="K1847" s="1101"/>
    </row>
    <row r="1848" spans="10:11">
      <c r="J1848" s="1101"/>
      <c r="K1848" s="1101"/>
    </row>
    <row r="1849" spans="10:11">
      <c r="J1849" s="1101"/>
      <c r="K1849" s="1101"/>
    </row>
    <row r="1850" spans="10:11">
      <c r="J1850" s="1101"/>
      <c r="K1850" s="1101"/>
    </row>
    <row r="1851" spans="10:11">
      <c r="J1851" s="1101"/>
      <c r="K1851" s="1101"/>
    </row>
    <row r="1852" spans="10:11">
      <c r="J1852" s="1101"/>
      <c r="K1852" s="1101"/>
    </row>
    <row r="1853" spans="10:11">
      <c r="J1853" s="1101"/>
      <c r="K1853" s="1101"/>
    </row>
    <row r="1854" spans="10:11">
      <c r="J1854" s="1101"/>
      <c r="K1854" s="1101"/>
    </row>
    <row r="1855" spans="10:11">
      <c r="J1855" s="1101"/>
      <c r="K1855" s="1101"/>
    </row>
    <row r="1856" spans="10:11">
      <c r="J1856" s="1101"/>
      <c r="K1856" s="1101"/>
    </row>
    <row r="1857" spans="10:11">
      <c r="J1857" s="1101"/>
      <c r="K1857" s="1101"/>
    </row>
    <row r="1858" spans="10:11">
      <c r="J1858" s="1101"/>
      <c r="K1858" s="1101"/>
    </row>
    <row r="1859" spans="10:11">
      <c r="J1859" s="1101"/>
      <c r="K1859" s="1101"/>
    </row>
    <row r="1860" spans="10:11">
      <c r="J1860" s="1101"/>
      <c r="K1860" s="1101"/>
    </row>
    <row r="1861" spans="10:11">
      <c r="J1861" s="1101"/>
      <c r="K1861" s="1101"/>
    </row>
    <row r="1862" spans="10:11">
      <c r="J1862" s="1101"/>
      <c r="K1862" s="1101"/>
    </row>
    <row r="1863" spans="10:11">
      <c r="J1863" s="1101"/>
      <c r="K1863" s="1101"/>
    </row>
    <row r="1864" spans="10:11">
      <c r="J1864" s="1101"/>
      <c r="K1864" s="1101"/>
    </row>
    <row r="1865" spans="10:11">
      <c r="J1865" s="1101"/>
      <c r="K1865" s="1101"/>
    </row>
    <row r="1866" spans="10:11">
      <c r="J1866" s="1101"/>
      <c r="K1866" s="1101"/>
    </row>
    <row r="1867" spans="10:11">
      <c r="J1867" s="1101"/>
      <c r="K1867" s="1101"/>
    </row>
    <row r="1868" spans="10:11">
      <c r="J1868" s="1101"/>
      <c r="K1868" s="1101"/>
    </row>
    <row r="1869" spans="10:11">
      <c r="J1869" s="1101"/>
      <c r="K1869" s="1101"/>
    </row>
    <row r="1870" spans="10:11">
      <c r="J1870" s="1101"/>
      <c r="K1870" s="1101"/>
    </row>
    <row r="1871" spans="10:11">
      <c r="J1871" s="1101"/>
      <c r="K1871" s="1101"/>
    </row>
    <row r="1872" spans="10:11">
      <c r="J1872" s="1101"/>
      <c r="K1872" s="1101"/>
    </row>
    <row r="1873" spans="10:11">
      <c r="J1873" s="1101"/>
      <c r="K1873" s="1101"/>
    </row>
    <row r="1874" spans="10:11">
      <c r="J1874" s="1101"/>
      <c r="K1874" s="1101"/>
    </row>
    <row r="1875" spans="10:11">
      <c r="J1875" s="1101"/>
      <c r="K1875" s="1101"/>
    </row>
    <row r="1876" spans="10:11">
      <c r="J1876" s="1101"/>
      <c r="K1876" s="1101"/>
    </row>
    <row r="1877" spans="10:11">
      <c r="J1877" s="1101"/>
      <c r="K1877" s="1101"/>
    </row>
    <row r="1878" spans="10:11">
      <c r="J1878" s="1101"/>
      <c r="K1878" s="1101"/>
    </row>
    <row r="1879" spans="10:11">
      <c r="J1879" s="1101"/>
      <c r="K1879" s="1101"/>
    </row>
    <row r="1880" spans="10:11">
      <c r="J1880" s="1101"/>
      <c r="K1880" s="1101"/>
    </row>
    <row r="1881" spans="10:11">
      <c r="J1881" s="1101"/>
      <c r="K1881" s="1101"/>
    </row>
    <row r="1882" spans="10:11">
      <c r="J1882" s="1101"/>
      <c r="K1882" s="1101"/>
    </row>
    <row r="1883" spans="10:11">
      <c r="J1883" s="1101"/>
      <c r="K1883" s="1101"/>
    </row>
    <row r="1884" spans="10:11">
      <c r="J1884" s="1101"/>
      <c r="K1884" s="1101"/>
    </row>
    <row r="1885" spans="10:11">
      <c r="J1885" s="1101"/>
      <c r="K1885" s="1101"/>
    </row>
    <row r="1886" spans="10:11">
      <c r="J1886" s="1101"/>
      <c r="K1886" s="1101"/>
    </row>
    <row r="1887" spans="10:11">
      <c r="J1887" s="1101"/>
      <c r="K1887" s="1101"/>
    </row>
    <row r="1888" spans="10:11">
      <c r="J1888" s="1101"/>
      <c r="K1888" s="1101"/>
    </row>
    <row r="1889" spans="10:11">
      <c r="J1889" s="1101"/>
      <c r="K1889" s="1101"/>
    </row>
    <row r="1890" spans="10:11">
      <c r="J1890" s="1101"/>
      <c r="K1890" s="1101"/>
    </row>
    <row r="1891" spans="10:11">
      <c r="J1891" s="1101"/>
      <c r="K1891" s="1101"/>
    </row>
    <row r="1892" spans="10:11">
      <c r="J1892" s="1101"/>
      <c r="K1892" s="1101"/>
    </row>
    <row r="1893" spans="10:11">
      <c r="J1893" s="1101"/>
      <c r="K1893" s="1101"/>
    </row>
    <row r="1894" spans="10:11">
      <c r="J1894" s="1101"/>
      <c r="K1894" s="1101"/>
    </row>
    <row r="1895" spans="10:11">
      <c r="J1895" s="1101"/>
      <c r="K1895" s="1101"/>
    </row>
    <row r="1896" spans="10:11">
      <c r="J1896" s="1101"/>
      <c r="K1896" s="1101"/>
    </row>
    <row r="1897" spans="10:11">
      <c r="J1897" s="1101"/>
      <c r="K1897" s="1101"/>
    </row>
    <row r="1898" spans="10:11">
      <c r="J1898" s="1101"/>
      <c r="K1898" s="1101"/>
    </row>
    <row r="1899" spans="10:11">
      <c r="J1899" s="1101"/>
      <c r="K1899" s="1101"/>
    </row>
    <row r="1900" spans="10:11">
      <c r="J1900" s="1101"/>
      <c r="K1900" s="1101"/>
    </row>
    <row r="1901" spans="10:11">
      <c r="J1901" s="1101"/>
      <c r="K1901" s="1101"/>
    </row>
    <row r="1902" spans="10:11">
      <c r="J1902" s="1101"/>
      <c r="K1902" s="1101"/>
    </row>
    <row r="1903" spans="10:11">
      <c r="J1903" s="1101"/>
      <c r="K1903" s="1101"/>
    </row>
    <row r="1904" spans="10:11">
      <c r="J1904" s="1101"/>
      <c r="K1904" s="1101"/>
    </row>
    <row r="1905" spans="10:11">
      <c r="J1905" s="1101"/>
      <c r="K1905" s="1101"/>
    </row>
    <row r="1906" spans="10:11">
      <c r="J1906" s="1101"/>
      <c r="K1906" s="1101"/>
    </row>
    <row r="1907" spans="10:11">
      <c r="J1907" s="1101"/>
      <c r="K1907" s="1101"/>
    </row>
    <row r="1908" spans="10:11">
      <c r="J1908" s="1101"/>
      <c r="K1908" s="1101"/>
    </row>
    <row r="1909" spans="10:11">
      <c r="J1909" s="1101"/>
      <c r="K1909" s="1101"/>
    </row>
    <row r="1910" spans="10:11">
      <c r="J1910" s="1101"/>
      <c r="K1910" s="1101"/>
    </row>
    <row r="1911" spans="10:11">
      <c r="J1911" s="1101"/>
      <c r="K1911" s="1101"/>
    </row>
    <row r="1912" spans="10:11">
      <c r="J1912" s="1101"/>
      <c r="K1912" s="1101"/>
    </row>
    <row r="1913" spans="10:11">
      <c r="J1913" s="1101"/>
      <c r="K1913" s="1101"/>
    </row>
    <row r="1914" spans="10:11">
      <c r="J1914" s="1101"/>
      <c r="K1914" s="1101"/>
    </row>
    <row r="1915" spans="10:11">
      <c r="J1915" s="1101"/>
      <c r="K1915" s="1101"/>
    </row>
    <row r="1916" spans="10:11">
      <c r="J1916" s="1101"/>
      <c r="K1916" s="1101"/>
    </row>
    <row r="1917" spans="10:11">
      <c r="J1917" s="1101"/>
      <c r="K1917" s="1101"/>
    </row>
    <row r="1918" spans="10:11">
      <c r="J1918" s="1101"/>
      <c r="K1918" s="1101"/>
    </row>
    <row r="1919" spans="10:11">
      <c r="J1919" s="1101"/>
      <c r="K1919" s="1101"/>
    </row>
    <row r="1920" spans="10:11">
      <c r="J1920" s="1101"/>
      <c r="K1920" s="1101"/>
    </row>
    <row r="1921" spans="10:11">
      <c r="J1921" s="1101"/>
      <c r="K1921" s="1101"/>
    </row>
    <row r="1922" spans="10:11">
      <c r="J1922" s="1101"/>
      <c r="K1922" s="1101"/>
    </row>
    <row r="1923" spans="10:11">
      <c r="J1923" s="1101"/>
      <c r="K1923" s="1101"/>
    </row>
    <row r="1924" spans="10:11">
      <c r="J1924" s="1101"/>
      <c r="K1924" s="1101"/>
    </row>
    <row r="1925" spans="10:11">
      <c r="J1925" s="1101"/>
      <c r="K1925" s="1101"/>
    </row>
    <row r="1926" spans="10:11">
      <c r="J1926" s="1101"/>
      <c r="K1926" s="1101"/>
    </row>
    <row r="1927" spans="10:11">
      <c r="J1927" s="1101"/>
      <c r="K1927" s="1101"/>
    </row>
    <row r="1928" spans="10:11">
      <c r="J1928" s="1101"/>
      <c r="K1928" s="1101"/>
    </row>
    <row r="1929" spans="10:11">
      <c r="J1929" s="1101"/>
      <c r="K1929" s="1101"/>
    </row>
    <row r="1930" spans="10:11">
      <c r="J1930" s="1101"/>
      <c r="K1930" s="1101"/>
    </row>
    <row r="1931" spans="10:11">
      <c r="J1931" s="1101"/>
      <c r="K1931" s="1101"/>
    </row>
    <row r="1932" spans="10:11">
      <c r="J1932" s="1101"/>
      <c r="K1932" s="1101"/>
    </row>
    <row r="1933" spans="10:11">
      <c r="J1933" s="1101"/>
      <c r="K1933" s="1101"/>
    </row>
    <row r="1934" spans="10:11">
      <c r="J1934" s="1101"/>
      <c r="K1934" s="1101"/>
    </row>
    <row r="1935" spans="10:11">
      <c r="J1935" s="1101"/>
      <c r="K1935" s="1101"/>
    </row>
    <row r="1936" spans="10:11">
      <c r="J1936" s="1101"/>
      <c r="K1936" s="1101"/>
    </row>
    <row r="1937" spans="10:11">
      <c r="J1937" s="1101"/>
      <c r="K1937" s="1101"/>
    </row>
    <row r="1938" spans="10:11">
      <c r="J1938" s="1101"/>
      <c r="K1938" s="1101"/>
    </row>
    <row r="1939" spans="10:11">
      <c r="J1939" s="1101"/>
      <c r="K1939" s="1101"/>
    </row>
    <row r="1940" spans="10:11">
      <c r="J1940" s="1101"/>
      <c r="K1940" s="1101"/>
    </row>
    <row r="1941" spans="10:11">
      <c r="J1941" s="1101"/>
      <c r="K1941" s="1101"/>
    </row>
    <row r="1942" spans="10:11">
      <c r="J1942" s="1101"/>
      <c r="K1942" s="1101"/>
    </row>
    <row r="1943" spans="10:11">
      <c r="J1943" s="1101"/>
      <c r="K1943" s="1101"/>
    </row>
    <row r="1944" spans="10:11">
      <c r="J1944" s="1101"/>
      <c r="K1944" s="1101"/>
    </row>
    <row r="1945" spans="10:11">
      <c r="J1945" s="1101"/>
      <c r="K1945" s="1101"/>
    </row>
    <row r="1946" spans="10:11">
      <c r="J1946" s="1101"/>
      <c r="K1946" s="1101"/>
    </row>
    <row r="1947" spans="10:11">
      <c r="J1947" s="1101"/>
      <c r="K1947" s="1101"/>
    </row>
    <row r="1948" spans="10:11">
      <c r="J1948" s="1101"/>
      <c r="K1948" s="1101"/>
    </row>
    <row r="1949" spans="10:11">
      <c r="J1949" s="1101"/>
      <c r="K1949" s="1101"/>
    </row>
    <row r="1950" spans="10:11">
      <c r="J1950" s="1101"/>
      <c r="K1950" s="1101"/>
    </row>
    <row r="1951" spans="10:11">
      <c r="J1951" s="1101"/>
      <c r="K1951" s="1101"/>
    </row>
    <row r="1952" spans="10:11">
      <c r="J1952" s="1101"/>
      <c r="K1952" s="1101"/>
    </row>
    <row r="1953" spans="10:11">
      <c r="J1953" s="1101"/>
      <c r="K1953" s="1101"/>
    </row>
    <row r="1954" spans="10:11">
      <c r="J1954" s="1101"/>
      <c r="K1954" s="1101"/>
    </row>
    <row r="1955" spans="10:11">
      <c r="J1955" s="1101"/>
      <c r="K1955" s="1101"/>
    </row>
    <row r="1956" spans="10:11">
      <c r="J1956" s="1101"/>
      <c r="K1956" s="1101"/>
    </row>
    <row r="1957" spans="10:11">
      <c r="J1957" s="1101"/>
      <c r="K1957" s="1101"/>
    </row>
    <row r="1958" spans="10:11">
      <c r="J1958" s="1101"/>
      <c r="K1958" s="1101"/>
    </row>
    <row r="1959" spans="10:11">
      <c r="J1959" s="1101"/>
      <c r="K1959" s="1101"/>
    </row>
    <row r="1960" spans="10:11">
      <c r="J1960" s="1101"/>
      <c r="K1960" s="1101"/>
    </row>
    <row r="1961" spans="10:11">
      <c r="J1961" s="1101"/>
      <c r="K1961" s="1101"/>
    </row>
    <row r="1962" spans="10:11">
      <c r="J1962" s="1101"/>
      <c r="K1962" s="1101"/>
    </row>
    <row r="1963" spans="10:11">
      <c r="J1963" s="1101"/>
      <c r="K1963" s="1101"/>
    </row>
    <row r="1964" spans="10:11">
      <c r="J1964" s="1101"/>
      <c r="K1964" s="1101"/>
    </row>
    <row r="1965" spans="10:11">
      <c r="J1965" s="1101"/>
      <c r="K1965" s="1101"/>
    </row>
    <row r="1966" spans="10:11">
      <c r="J1966" s="1101"/>
      <c r="K1966" s="1101"/>
    </row>
    <row r="1967" spans="10:11">
      <c r="J1967" s="1101"/>
      <c r="K1967" s="1101"/>
    </row>
    <row r="1968" spans="10:11">
      <c r="J1968" s="1101"/>
      <c r="K1968" s="1101"/>
    </row>
    <row r="1969" spans="10:11">
      <c r="J1969" s="1101"/>
      <c r="K1969" s="1101"/>
    </row>
    <row r="1970" spans="10:11">
      <c r="J1970" s="1101"/>
      <c r="K1970" s="1101"/>
    </row>
    <row r="1971" spans="10:11">
      <c r="J1971" s="1101"/>
      <c r="K1971" s="1101"/>
    </row>
    <row r="1972" spans="10:11">
      <c r="J1972" s="1101"/>
      <c r="K1972" s="1101"/>
    </row>
    <row r="1973" spans="10:11">
      <c r="J1973" s="1101"/>
      <c r="K1973" s="1101"/>
    </row>
    <row r="1974" spans="10:11">
      <c r="J1974" s="1101"/>
      <c r="K1974" s="1101"/>
    </row>
    <row r="1975" spans="10:11">
      <c r="J1975" s="1101"/>
      <c r="K1975" s="1101"/>
    </row>
    <row r="1976" spans="10:11">
      <c r="J1976" s="1101"/>
      <c r="K1976" s="1101"/>
    </row>
    <row r="1977" spans="10:11">
      <c r="J1977" s="1101"/>
      <c r="K1977" s="1101"/>
    </row>
    <row r="1978" spans="10:11">
      <c r="J1978" s="1101"/>
      <c r="K1978" s="1101"/>
    </row>
    <row r="1979" spans="10:11">
      <c r="J1979" s="1101"/>
      <c r="K1979" s="1101"/>
    </row>
    <row r="1980" spans="10:11">
      <c r="J1980" s="1101"/>
      <c r="K1980" s="1101"/>
    </row>
    <row r="1981" spans="10:11">
      <c r="J1981" s="1101"/>
      <c r="K1981" s="1101"/>
    </row>
    <row r="1982" spans="10:11">
      <c r="J1982" s="1101"/>
      <c r="K1982" s="1101"/>
    </row>
    <row r="1983" spans="10:11">
      <c r="J1983" s="1101"/>
      <c r="K1983" s="1101"/>
    </row>
    <row r="1984" spans="10:11">
      <c r="J1984" s="1101"/>
      <c r="K1984" s="1101"/>
    </row>
    <row r="1985" spans="10:11">
      <c r="J1985" s="1101"/>
      <c r="K1985" s="1101"/>
    </row>
    <row r="1986" spans="10:11">
      <c r="J1986" s="1101"/>
      <c r="K1986" s="1101"/>
    </row>
    <row r="1987" spans="10:11">
      <c r="J1987" s="1101"/>
      <c r="K1987" s="1101"/>
    </row>
    <row r="1988" spans="10:11">
      <c r="J1988" s="1101"/>
      <c r="K1988" s="1101"/>
    </row>
    <row r="1989" spans="10:11">
      <c r="J1989" s="1101"/>
      <c r="K1989" s="1101"/>
    </row>
    <row r="1990" spans="10:11">
      <c r="J1990" s="1101"/>
      <c r="K1990" s="1101"/>
    </row>
    <row r="1991" spans="10:11">
      <c r="J1991" s="1101"/>
      <c r="K1991" s="1101"/>
    </row>
    <row r="1992" spans="10:11">
      <c r="J1992" s="1101"/>
      <c r="K1992" s="1101"/>
    </row>
    <row r="1993" spans="10:11">
      <c r="J1993" s="1101"/>
      <c r="K1993" s="1101"/>
    </row>
    <row r="1994" spans="10:11">
      <c r="J1994" s="1101"/>
      <c r="K1994" s="1101"/>
    </row>
    <row r="1995" spans="10:11">
      <c r="J1995" s="1101"/>
      <c r="K1995" s="1101"/>
    </row>
    <row r="1996" spans="10:11">
      <c r="J1996" s="1101"/>
      <c r="K1996" s="1101"/>
    </row>
    <row r="1997" spans="10:11">
      <c r="J1997" s="1101"/>
      <c r="K1997" s="1101"/>
    </row>
    <row r="1998" spans="10:11">
      <c r="J1998" s="1101"/>
      <c r="K1998" s="1101"/>
    </row>
    <row r="1999" spans="10:11">
      <c r="J1999" s="1101"/>
      <c r="K1999" s="1101"/>
    </row>
    <row r="2000" spans="10:11">
      <c r="J2000" s="1101"/>
      <c r="K2000" s="1101"/>
    </row>
    <row r="2001" spans="10:11">
      <c r="J2001" s="1101"/>
      <c r="K2001" s="1101"/>
    </row>
    <row r="2002" spans="10:11">
      <c r="J2002" s="1101"/>
      <c r="K2002" s="1101"/>
    </row>
    <row r="2003" spans="10:11">
      <c r="J2003" s="1101"/>
      <c r="K2003" s="1101"/>
    </row>
    <row r="2004" spans="10:11">
      <c r="J2004" s="1101"/>
      <c r="K2004" s="1101"/>
    </row>
    <row r="2005" spans="10:11">
      <c r="J2005" s="1101"/>
      <c r="K2005" s="1101"/>
    </row>
    <row r="2006" spans="10:11">
      <c r="J2006" s="1101"/>
      <c r="K2006" s="1101"/>
    </row>
    <row r="2007" spans="10:11">
      <c r="J2007" s="1101"/>
      <c r="K2007" s="1101"/>
    </row>
    <row r="2008" spans="10:11">
      <c r="J2008" s="1101"/>
      <c r="K2008" s="1101"/>
    </row>
    <row r="2009" spans="10:11">
      <c r="J2009" s="1101"/>
      <c r="K2009" s="1101"/>
    </row>
    <row r="2010" spans="10:11">
      <c r="J2010" s="1101"/>
      <c r="K2010" s="1101"/>
    </row>
    <row r="2011" spans="10:11">
      <c r="J2011" s="1101"/>
      <c r="K2011" s="1101"/>
    </row>
    <row r="2012" spans="10:11">
      <c r="J2012" s="1101"/>
      <c r="K2012" s="1101"/>
    </row>
    <row r="2013" spans="10:11">
      <c r="J2013" s="1101"/>
      <c r="K2013" s="1101"/>
    </row>
    <row r="2014" spans="10:11">
      <c r="J2014" s="1101"/>
      <c r="K2014" s="1101"/>
    </row>
    <row r="2015" spans="10:11">
      <c r="J2015" s="1101"/>
      <c r="K2015" s="1101"/>
    </row>
    <row r="2016" spans="10:11">
      <c r="J2016" s="1101"/>
      <c r="K2016" s="1101"/>
    </row>
    <row r="2017" spans="10:11">
      <c r="J2017" s="1101"/>
      <c r="K2017" s="1101"/>
    </row>
    <row r="2018" spans="10:11">
      <c r="J2018" s="1101"/>
      <c r="K2018" s="1101"/>
    </row>
    <row r="2019" spans="10:11">
      <c r="J2019" s="1101"/>
      <c r="K2019" s="1101"/>
    </row>
    <row r="2020" spans="10:11">
      <c r="J2020" s="1101"/>
      <c r="K2020" s="1101"/>
    </row>
    <row r="2021" spans="10:11">
      <c r="J2021" s="1101"/>
      <c r="K2021" s="1101"/>
    </row>
    <row r="2022" spans="10:11">
      <c r="J2022" s="1101"/>
      <c r="K2022" s="1101"/>
    </row>
    <row r="2023" spans="10:11">
      <c r="J2023" s="1101"/>
      <c r="K2023" s="1101"/>
    </row>
    <row r="2024" spans="10:11">
      <c r="J2024" s="1101"/>
      <c r="K2024" s="1101"/>
    </row>
    <row r="2025" spans="10:11">
      <c r="J2025" s="1101"/>
      <c r="K2025" s="1101"/>
    </row>
    <row r="2026" spans="10:11">
      <c r="J2026" s="1101"/>
      <c r="K2026" s="1101"/>
    </row>
    <row r="2027" spans="10:11">
      <c r="J2027" s="1101"/>
      <c r="K2027" s="1101"/>
    </row>
    <row r="2028" spans="10:11">
      <c r="J2028" s="1101"/>
      <c r="K2028" s="1101"/>
    </row>
    <row r="2029" spans="10:11">
      <c r="J2029" s="1101"/>
      <c r="K2029" s="1101"/>
    </row>
    <row r="2030" spans="10:11">
      <c r="J2030" s="1101"/>
      <c r="K2030" s="1101"/>
    </row>
    <row r="2031" spans="10:11">
      <c r="J2031" s="1101"/>
      <c r="K2031" s="1101"/>
    </row>
    <row r="2032" spans="10:11">
      <c r="J2032" s="1101"/>
      <c r="K2032" s="1101"/>
    </row>
    <row r="2033" spans="10:11">
      <c r="J2033" s="1101"/>
      <c r="K2033" s="1101"/>
    </row>
    <row r="2034" spans="10:11">
      <c r="J2034" s="1101"/>
      <c r="K2034" s="1101"/>
    </row>
    <row r="2035" spans="10:11">
      <c r="J2035" s="1101"/>
      <c r="K2035" s="1101"/>
    </row>
    <row r="2036" spans="10:11">
      <c r="J2036" s="1101"/>
      <c r="K2036" s="1101"/>
    </row>
    <row r="2037" spans="10:11">
      <c r="J2037" s="1101"/>
      <c r="K2037" s="1101"/>
    </row>
    <row r="2038" spans="10:11">
      <c r="J2038" s="1101"/>
      <c r="K2038" s="1101"/>
    </row>
    <row r="2039" spans="10:11">
      <c r="J2039" s="1101"/>
      <c r="K2039" s="1101"/>
    </row>
    <row r="2040" spans="10:11">
      <c r="J2040" s="1101"/>
      <c r="K2040" s="1101"/>
    </row>
    <row r="2041" spans="10:11">
      <c r="J2041" s="1101"/>
      <c r="K2041" s="1101"/>
    </row>
    <row r="2042" spans="10:11">
      <c r="J2042" s="1101"/>
      <c r="K2042" s="1101"/>
    </row>
    <row r="2043" spans="10:11">
      <c r="J2043" s="1101"/>
      <c r="K2043" s="1101"/>
    </row>
    <row r="2044" spans="10:11">
      <c r="J2044" s="1101"/>
      <c r="K2044" s="1101"/>
    </row>
    <row r="2045" spans="10:11">
      <c r="J2045" s="1101"/>
      <c r="K2045" s="1101"/>
    </row>
    <row r="2046" spans="10:11">
      <c r="J2046" s="1101"/>
      <c r="K2046" s="1101"/>
    </row>
    <row r="2047" spans="10:11">
      <c r="J2047" s="1101"/>
      <c r="K2047" s="1101"/>
    </row>
    <row r="2048" spans="10:11">
      <c r="J2048" s="1101"/>
      <c r="K2048" s="1101"/>
    </row>
    <row r="2049" spans="10:11">
      <c r="J2049" s="1101"/>
      <c r="K2049" s="1101"/>
    </row>
    <row r="2050" spans="10:11">
      <c r="J2050" s="1101"/>
      <c r="K2050" s="1101"/>
    </row>
    <row r="2051" spans="10:11">
      <c r="J2051" s="1101"/>
      <c r="K2051" s="1101"/>
    </row>
    <row r="2052" spans="10:11">
      <c r="J2052" s="1101"/>
      <c r="K2052" s="1101"/>
    </row>
    <row r="2053" spans="10:11">
      <c r="J2053" s="1101"/>
      <c r="K2053" s="1101"/>
    </row>
    <row r="2054" spans="10:11">
      <c r="J2054" s="1101"/>
      <c r="K2054" s="1101"/>
    </row>
    <row r="2055" spans="10:11">
      <c r="J2055" s="1101"/>
      <c r="K2055" s="1101"/>
    </row>
    <row r="2056" spans="10:11">
      <c r="J2056" s="1101"/>
      <c r="K2056" s="1101"/>
    </row>
    <row r="2057" spans="10:11">
      <c r="J2057" s="1101"/>
      <c r="K2057" s="1101"/>
    </row>
    <row r="2058" spans="10:11">
      <c r="J2058" s="1101"/>
      <c r="K2058" s="1101"/>
    </row>
    <row r="2059" spans="10:11">
      <c r="J2059" s="1101"/>
      <c r="K2059" s="1101"/>
    </row>
    <row r="2060" spans="10:11">
      <c r="J2060" s="1101"/>
      <c r="K2060" s="1101"/>
    </row>
    <row r="2061" spans="10:11">
      <c r="J2061" s="1101"/>
      <c r="K2061" s="1101"/>
    </row>
    <row r="2062" spans="10:11">
      <c r="J2062" s="1101"/>
      <c r="K2062" s="1101"/>
    </row>
    <row r="2063" spans="10:11">
      <c r="J2063" s="1101"/>
      <c r="K2063" s="1101"/>
    </row>
    <row r="2064" spans="10:11">
      <c r="J2064" s="1101"/>
      <c r="K2064" s="1101"/>
    </row>
    <row r="2065" spans="10:11">
      <c r="J2065" s="1101"/>
      <c r="K2065" s="1101"/>
    </row>
    <row r="2066" spans="10:11">
      <c r="J2066" s="1101"/>
      <c r="K2066" s="1101"/>
    </row>
    <row r="2067" spans="10:11">
      <c r="J2067" s="1101"/>
      <c r="K2067" s="1101"/>
    </row>
    <row r="2068" spans="10:11">
      <c r="J2068" s="1101"/>
      <c r="K2068" s="1101"/>
    </row>
    <row r="2069" spans="10:11">
      <c r="J2069" s="1101"/>
      <c r="K2069" s="1101"/>
    </row>
    <row r="2070" spans="10:11">
      <c r="J2070" s="1101"/>
      <c r="K2070" s="1101"/>
    </row>
    <row r="2071" spans="10:11">
      <c r="J2071" s="1101"/>
      <c r="K2071" s="1101"/>
    </row>
    <row r="2072" spans="10:11">
      <c r="J2072" s="1101"/>
      <c r="K2072" s="1101"/>
    </row>
    <row r="2073" spans="10:11">
      <c r="J2073" s="1101"/>
      <c r="K2073" s="1101"/>
    </row>
    <row r="2074" spans="10:11">
      <c r="J2074" s="1101"/>
      <c r="K2074" s="1101"/>
    </row>
    <row r="2075" spans="10:11">
      <c r="J2075" s="1101"/>
      <c r="K2075" s="1101"/>
    </row>
    <row r="2076" spans="10:11">
      <c r="J2076" s="1101"/>
      <c r="K2076" s="1101"/>
    </row>
    <row r="2077" spans="10:11">
      <c r="J2077" s="1101"/>
      <c r="K2077" s="1101"/>
    </row>
    <row r="2078" spans="10:11">
      <c r="J2078" s="1101"/>
      <c r="K2078" s="1101"/>
    </row>
    <row r="2079" spans="10:11">
      <c r="J2079" s="1101"/>
      <c r="K2079" s="1101"/>
    </row>
    <row r="2080" spans="10:11">
      <c r="J2080" s="1101"/>
      <c r="K2080" s="1101"/>
    </row>
    <row r="2081" spans="10:11">
      <c r="J2081" s="1101"/>
      <c r="K2081" s="1101"/>
    </row>
    <row r="2082" spans="10:11">
      <c r="J2082" s="1101"/>
      <c r="K2082" s="1101"/>
    </row>
    <row r="2083" spans="10:11">
      <c r="J2083" s="1101"/>
      <c r="K2083" s="1101"/>
    </row>
    <row r="2084" spans="10:11">
      <c r="J2084" s="1101"/>
      <c r="K2084" s="1101"/>
    </row>
    <row r="2085" spans="10:11">
      <c r="J2085" s="1101"/>
      <c r="K2085" s="1101"/>
    </row>
    <row r="2086" spans="10:11">
      <c r="J2086" s="1101"/>
      <c r="K2086" s="1101"/>
    </row>
    <row r="2087" spans="10:11">
      <c r="J2087" s="1101"/>
      <c r="K2087" s="1101"/>
    </row>
    <row r="2088" spans="10:11">
      <c r="J2088" s="1101"/>
      <c r="K2088" s="1101"/>
    </row>
    <row r="2089" spans="10:11">
      <c r="J2089" s="1101"/>
      <c r="K2089" s="1101"/>
    </row>
    <row r="2090" spans="10:11">
      <c r="J2090" s="1101"/>
      <c r="K2090" s="1101"/>
    </row>
    <row r="2091" spans="10:11">
      <c r="J2091" s="1101"/>
      <c r="K2091" s="1101"/>
    </row>
    <row r="2092" spans="10:11">
      <c r="J2092" s="1101"/>
      <c r="K2092" s="1101"/>
    </row>
    <row r="2093" spans="10:11">
      <c r="J2093" s="1101"/>
      <c r="K2093" s="1101"/>
    </row>
    <row r="2094" spans="10:11">
      <c r="J2094" s="1101"/>
      <c r="K2094" s="1101"/>
    </row>
    <row r="2095" spans="10:11">
      <c r="J2095" s="1101"/>
      <c r="K2095" s="1101"/>
    </row>
    <row r="2096" spans="10:11">
      <c r="J2096" s="1101"/>
      <c r="K2096" s="1101"/>
    </row>
    <row r="2097" spans="10:11">
      <c r="J2097" s="1101"/>
      <c r="K2097" s="1101"/>
    </row>
    <row r="2098" spans="10:11">
      <c r="J2098" s="1101"/>
      <c r="K2098" s="1101"/>
    </row>
    <row r="2099" spans="10:11">
      <c r="J2099" s="1101"/>
      <c r="K2099" s="1101"/>
    </row>
    <row r="2100" spans="10:11">
      <c r="J2100" s="1101"/>
      <c r="K2100" s="1101"/>
    </row>
    <row r="2101" spans="10:11">
      <c r="J2101" s="1101"/>
      <c r="K2101" s="1101"/>
    </row>
    <row r="2102" spans="10:11">
      <c r="J2102" s="1101"/>
      <c r="K2102" s="1101"/>
    </row>
    <row r="2103" spans="10:11">
      <c r="J2103" s="1101"/>
      <c r="K2103" s="1101"/>
    </row>
    <row r="2104" spans="10:11">
      <c r="J2104" s="1101"/>
      <c r="K2104" s="1101"/>
    </row>
    <row r="2105" spans="10:11">
      <c r="J2105" s="1101"/>
      <c r="K2105" s="1101"/>
    </row>
    <row r="2106" spans="10:11">
      <c r="J2106" s="1101"/>
      <c r="K2106" s="1101"/>
    </row>
    <row r="2107" spans="10:11">
      <c r="J2107" s="1101"/>
      <c r="K2107" s="1101"/>
    </row>
    <row r="2108" spans="10:11">
      <c r="J2108" s="1101"/>
      <c r="K2108" s="1101"/>
    </row>
    <row r="2109" spans="10:11">
      <c r="J2109" s="1101"/>
      <c r="K2109" s="1101"/>
    </row>
    <row r="2110" spans="10:11">
      <c r="J2110" s="1101"/>
      <c r="K2110" s="1101"/>
    </row>
    <row r="2111" spans="10:11">
      <c r="J2111" s="1101"/>
      <c r="K2111" s="1101"/>
    </row>
    <row r="2112" spans="10:11">
      <c r="J2112" s="1101"/>
      <c r="K2112" s="1101"/>
    </row>
    <row r="2113" spans="10:11">
      <c r="J2113" s="1101"/>
      <c r="K2113" s="1101"/>
    </row>
    <row r="2114" spans="10:11">
      <c r="J2114" s="1101"/>
      <c r="K2114" s="1101"/>
    </row>
    <row r="2115" spans="10:11">
      <c r="J2115" s="1101"/>
      <c r="K2115" s="1101"/>
    </row>
    <row r="2116" spans="10:11">
      <c r="J2116" s="1101"/>
      <c r="K2116" s="1101"/>
    </row>
    <row r="2117" spans="10:11">
      <c r="J2117" s="1101"/>
      <c r="K2117" s="1101"/>
    </row>
    <row r="2118" spans="10:11">
      <c r="J2118" s="1101"/>
      <c r="K2118" s="1101"/>
    </row>
    <row r="2119" spans="10:11">
      <c r="J2119" s="1101"/>
      <c r="K2119" s="1101"/>
    </row>
    <row r="2120" spans="10:11">
      <c r="J2120" s="1101"/>
      <c r="K2120" s="1101"/>
    </row>
    <row r="2121" spans="10:11">
      <c r="J2121" s="1101"/>
      <c r="K2121" s="1101"/>
    </row>
    <row r="2122" spans="10:11">
      <c r="J2122" s="1101"/>
      <c r="K2122" s="1101"/>
    </row>
    <row r="2123" spans="10:11">
      <c r="J2123" s="1101"/>
      <c r="K2123" s="1101"/>
    </row>
    <row r="2124" spans="10:11">
      <c r="J2124" s="1101"/>
      <c r="K2124" s="1101"/>
    </row>
    <row r="2125" spans="10:11">
      <c r="J2125" s="1101"/>
      <c r="K2125" s="1101"/>
    </row>
    <row r="2126" spans="10:11">
      <c r="J2126" s="1101"/>
      <c r="K2126" s="1101"/>
    </row>
    <row r="2127" spans="10:11">
      <c r="J2127" s="1101"/>
      <c r="K2127" s="1101"/>
    </row>
    <row r="2128" spans="10:11">
      <c r="J2128" s="1101"/>
      <c r="K2128" s="1101"/>
    </row>
    <row r="2129" spans="10:11">
      <c r="J2129" s="1101"/>
      <c r="K2129" s="1101"/>
    </row>
    <row r="2130" spans="10:11">
      <c r="J2130" s="1101"/>
      <c r="K2130" s="1101"/>
    </row>
    <row r="2131" spans="10:11">
      <c r="J2131" s="1101"/>
      <c r="K2131" s="1101"/>
    </row>
    <row r="2132" spans="10:11">
      <c r="J2132" s="1101"/>
      <c r="K2132" s="1101"/>
    </row>
    <row r="2133" spans="10:11">
      <c r="J2133" s="1101"/>
      <c r="K2133" s="1101"/>
    </row>
    <row r="2134" spans="10:11">
      <c r="J2134" s="1101"/>
      <c r="K2134" s="1101"/>
    </row>
    <row r="2135" spans="10:11">
      <c r="J2135" s="1101"/>
      <c r="K2135" s="1101"/>
    </row>
    <row r="2136" spans="10:11">
      <c r="J2136" s="1101"/>
      <c r="K2136" s="1101"/>
    </row>
    <row r="2137" spans="10:11">
      <c r="J2137" s="1101"/>
      <c r="K2137" s="1101"/>
    </row>
    <row r="2138" spans="10:11">
      <c r="J2138" s="1101"/>
      <c r="K2138" s="1101"/>
    </row>
    <row r="2139" spans="10:11">
      <c r="J2139" s="1101"/>
      <c r="K2139" s="1101"/>
    </row>
    <row r="2140" spans="10:11">
      <c r="J2140" s="1101"/>
      <c r="K2140" s="1101"/>
    </row>
    <row r="2141" spans="10:11">
      <c r="J2141" s="1101"/>
      <c r="K2141" s="1101"/>
    </row>
    <row r="2142" spans="10:11">
      <c r="J2142" s="1101"/>
      <c r="K2142" s="1101"/>
    </row>
    <row r="2143" spans="10:11">
      <c r="J2143" s="1101"/>
      <c r="K2143" s="1101"/>
    </row>
    <row r="2144" spans="10:11">
      <c r="J2144" s="1101"/>
      <c r="K2144" s="1101"/>
    </row>
    <row r="2145" spans="10:11">
      <c r="J2145" s="1101"/>
      <c r="K2145" s="1101"/>
    </row>
    <row r="2146" spans="10:11">
      <c r="J2146" s="1101"/>
      <c r="K2146" s="1101"/>
    </row>
    <row r="2147" spans="10:11">
      <c r="J2147" s="1101"/>
      <c r="K2147" s="1101"/>
    </row>
    <row r="2148" spans="10:11">
      <c r="J2148" s="1101"/>
      <c r="K2148" s="1101"/>
    </row>
    <row r="2149" spans="10:11">
      <c r="J2149" s="1101"/>
      <c r="K2149" s="1101"/>
    </row>
    <row r="2150" spans="10:11">
      <c r="J2150" s="1101"/>
      <c r="K2150" s="1101"/>
    </row>
    <row r="2151" spans="10:11">
      <c r="J2151" s="1101"/>
      <c r="K2151" s="1101"/>
    </row>
    <row r="2152" spans="10:11">
      <c r="J2152" s="1101"/>
      <c r="K2152" s="1101"/>
    </row>
    <row r="2153" spans="10:11">
      <c r="J2153" s="1101"/>
      <c r="K2153" s="1101"/>
    </row>
    <row r="2154" spans="10:11">
      <c r="J2154" s="1101"/>
      <c r="K2154" s="1101"/>
    </row>
    <row r="2155" spans="10:11">
      <c r="J2155" s="1101"/>
      <c r="K2155" s="1101"/>
    </row>
    <row r="2156" spans="10:11">
      <c r="J2156" s="1101"/>
      <c r="K2156" s="1101"/>
    </row>
    <row r="2157" spans="10:11">
      <c r="J2157" s="1101"/>
      <c r="K2157" s="1101"/>
    </row>
    <row r="2158" spans="10:11">
      <c r="J2158" s="1101"/>
      <c r="K2158" s="1101"/>
    </row>
    <row r="2159" spans="10:11">
      <c r="J2159" s="1101"/>
      <c r="K2159" s="1101"/>
    </row>
    <row r="2160" spans="10:11">
      <c r="J2160" s="1101"/>
      <c r="K2160" s="1101"/>
    </row>
    <row r="2161" spans="10:11">
      <c r="J2161" s="1101"/>
      <c r="K2161" s="1101"/>
    </row>
    <row r="2162" spans="10:11">
      <c r="J2162" s="1101"/>
      <c r="K2162" s="1101"/>
    </row>
    <row r="2163" spans="10:11">
      <c r="J2163" s="1101"/>
      <c r="K2163" s="1101"/>
    </row>
    <row r="2164" spans="10:11">
      <c r="J2164" s="1101"/>
      <c r="K2164" s="1101"/>
    </row>
    <row r="2165" spans="10:11">
      <c r="J2165" s="1101"/>
      <c r="K2165" s="1101"/>
    </row>
    <row r="2166" spans="10:11">
      <c r="J2166" s="1101"/>
      <c r="K2166" s="1101"/>
    </row>
    <row r="2167" spans="10:11">
      <c r="J2167" s="1101"/>
      <c r="K2167" s="1101"/>
    </row>
    <row r="2168" spans="10:11">
      <c r="J2168" s="1101"/>
      <c r="K2168" s="1101"/>
    </row>
    <row r="2169" spans="10:11">
      <c r="J2169" s="1101"/>
      <c r="K2169" s="1101"/>
    </row>
    <row r="2170" spans="10:11">
      <c r="J2170" s="1101"/>
      <c r="K2170" s="1101"/>
    </row>
    <row r="2171" spans="10:11">
      <c r="J2171" s="1101"/>
      <c r="K2171" s="1101"/>
    </row>
    <row r="2172" spans="10:11">
      <c r="J2172" s="1101"/>
      <c r="K2172" s="1101"/>
    </row>
    <row r="2173" spans="10:11">
      <c r="J2173" s="1101"/>
      <c r="K2173" s="1101"/>
    </row>
    <row r="2174" spans="10:11">
      <c r="J2174" s="1101"/>
      <c r="K2174" s="1101"/>
    </row>
    <row r="2175" spans="10:11">
      <c r="J2175" s="1101"/>
      <c r="K2175" s="1101"/>
    </row>
    <row r="2176" spans="10:11">
      <c r="J2176" s="1101"/>
      <c r="K2176" s="1101"/>
    </row>
    <row r="2177" spans="10:11">
      <c r="J2177" s="1101"/>
      <c r="K2177" s="1101"/>
    </row>
    <row r="2178" spans="10:11">
      <c r="J2178" s="1101"/>
      <c r="K2178" s="1101"/>
    </row>
    <row r="2179" spans="10:11">
      <c r="J2179" s="1101"/>
      <c r="K2179" s="1101"/>
    </row>
    <row r="2180" spans="10:11">
      <c r="J2180" s="1101"/>
      <c r="K2180" s="1101"/>
    </row>
    <row r="2181" spans="10:11">
      <c r="J2181" s="1101"/>
      <c r="K2181" s="1101"/>
    </row>
    <row r="2182" spans="10:11">
      <c r="J2182" s="1101"/>
      <c r="K2182" s="1101"/>
    </row>
    <row r="2183" spans="10:11">
      <c r="J2183" s="1101"/>
      <c r="K2183" s="1101"/>
    </row>
    <row r="2184" spans="10:11">
      <c r="J2184" s="1101"/>
      <c r="K2184" s="1101"/>
    </row>
    <row r="2185" spans="10:11">
      <c r="J2185" s="1101"/>
      <c r="K2185" s="1101"/>
    </row>
    <row r="2186" spans="10:11">
      <c r="J2186" s="1101"/>
      <c r="K2186" s="1101"/>
    </row>
    <row r="2187" spans="10:11">
      <c r="J2187" s="1101"/>
      <c r="K2187" s="1101"/>
    </row>
    <row r="2188" spans="10:11">
      <c r="J2188" s="1101"/>
      <c r="K2188" s="1101"/>
    </row>
    <row r="2189" spans="10:11">
      <c r="J2189" s="1101"/>
      <c r="K2189" s="1101"/>
    </row>
    <row r="2190" spans="10:11">
      <c r="J2190" s="1101"/>
      <c r="K2190" s="1101"/>
    </row>
    <row r="2191" spans="10:11">
      <c r="J2191" s="1101"/>
      <c r="K2191" s="1101"/>
    </row>
    <row r="2192" spans="10:11">
      <c r="J2192" s="1101"/>
      <c r="K2192" s="1101"/>
    </row>
    <row r="2193" spans="10:11">
      <c r="J2193" s="1101"/>
      <c r="K2193" s="1101"/>
    </row>
    <row r="2194" spans="10:11">
      <c r="J2194" s="1101"/>
      <c r="K2194" s="1101"/>
    </row>
    <row r="2195" spans="10:11">
      <c r="J2195" s="1101"/>
      <c r="K2195" s="1101"/>
    </row>
    <row r="2196" spans="10:11">
      <c r="J2196" s="1101"/>
      <c r="K2196" s="1101"/>
    </row>
    <row r="2197" spans="10:11">
      <c r="J2197" s="1101"/>
      <c r="K2197" s="1101"/>
    </row>
    <row r="2198" spans="10:11">
      <c r="J2198" s="1101"/>
      <c r="K2198" s="1101"/>
    </row>
    <row r="2199" spans="10:11">
      <c r="J2199" s="1101"/>
      <c r="K2199" s="1101"/>
    </row>
    <row r="2200" spans="10:11">
      <c r="J2200" s="1101"/>
      <c r="K2200" s="1101"/>
    </row>
    <row r="2201" spans="10:11">
      <c r="J2201" s="1101"/>
      <c r="K2201" s="1101"/>
    </row>
    <row r="2202" spans="10:11">
      <c r="J2202" s="1101"/>
      <c r="K2202" s="1101"/>
    </row>
    <row r="2203" spans="10:11">
      <c r="J2203" s="1101"/>
      <c r="K2203" s="1101"/>
    </row>
    <row r="2204" spans="10:11">
      <c r="J2204" s="1101"/>
      <c r="K2204" s="1101"/>
    </row>
    <row r="2205" spans="10:11">
      <c r="J2205" s="1101"/>
      <c r="K2205" s="1101"/>
    </row>
    <row r="2206" spans="10:11">
      <c r="J2206" s="1101"/>
      <c r="K2206" s="1101"/>
    </row>
    <row r="2207" spans="10:11">
      <c r="J2207" s="1101"/>
      <c r="K2207" s="1101"/>
    </row>
    <row r="2208" spans="10:11">
      <c r="J2208" s="1101"/>
      <c r="K2208" s="1101"/>
    </row>
    <row r="2209" spans="10:11">
      <c r="J2209" s="1101"/>
      <c r="K2209" s="1101"/>
    </row>
    <row r="2210" spans="10:11">
      <c r="J2210" s="1101"/>
      <c r="K2210" s="1101"/>
    </row>
    <row r="2211" spans="10:11">
      <c r="J2211" s="1101"/>
      <c r="K2211" s="1101"/>
    </row>
    <row r="2212" spans="10:11">
      <c r="J2212" s="1101"/>
      <c r="K2212" s="1101"/>
    </row>
    <row r="2213" spans="10:11">
      <c r="J2213" s="1101"/>
      <c r="K2213" s="1101"/>
    </row>
    <row r="2214" spans="10:11">
      <c r="J2214" s="1101"/>
      <c r="K2214" s="1101"/>
    </row>
    <row r="2215" spans="10:11">
      <c r="J2215" s="1101"/>
      <c r="K2215" s="1101"/>
    </row>
    <row r="2216" spans="10:11">
      <c r="J2216" s="1101"/>
      <c r="K2216" s="1101"/>
    </row>
    <row r="2217" spans="10:11">
      <c r="J2217" s="1101"/>
      <c r="K2217" s="1101"/>
    </row>
    <row r="2218" spans="10:11">
      <c r="J2218" s="1101"/>
      <c r="K2218" s="1101"/>
    </row>
    <row r="2219" spans="10:11">
      <c r="J2219" s="1101"/>
      <c r="K2219" s="1101"/>
    </row>
    <row r="2220" spans="10:11">
      <c r="J2220" s="1101"/>
      <c r="K2220" s="1101"/>
    </row>
    <row r="2221" spans="10:11">
      <c r="J2221" s="1101"/>
      <c r="K2221" s="1101"/>
    </row>
    <row r="2222" spans="10:11">
      <c r="J2222" s="1101"/>
      <c r="K2222" s="1101"/>
    </row>
    <row r="2223" spans="10:11">
      <c r="J2223" s="1101"/>
      <c r="K2223" s="1101"/>
    </row>
    <row r="2224" spans="10:11">
      <c r="J2224" s="1101"/>
      <c r="K2224" s="1101"/>
    </row>
    <row r="2225" spans="10:11">
      <c r="J2225" s="1101"/>
      <c r="K2225" s="1101"/>
    </row>
    <row r="2226" spans="10:11">
      <c r="J2226" s="1101"/>
      <c r="K2226" s="1101"/>
    </row>
    <row r="2227" spans="10:11">
      <c r="J2227" s="1101"/>
      <c r="K2227" s="1101"/>
    </row>
    <row r="2228" spans="10:11">
      <c r="J2228" s="1101"/>
      <c r="K2228" s="1101"/>
    </row>
    <row r="2229" spans="10:11">
      <c r="J2229" s="1101"/>
      <c r="K2229" s="1101"/>
    </row>
    <row r="2230" spans="10:11">
      <c r="J2230" s="1101"/>
      <c r="K2230" s="1101"/>
    </row>
    <row r="2231" spans="10:11">
      <c r="J2231" s="1101"/>
      <c r="K2231" s="1101"/>
    </row>
    <row r="2232" spans="10:11">
      <c r="J2232" s="1101"/>
      <c r="K2232" s="1101"/>
    </row>
    <row r="2233" spans="10:11">
      <c r="J2233" s="1101"/>
      <c r="K2233" s="1101"/>
    </row>
    <row r="2234" spans="10:11">
      <c r="J2234" s="1101"/>
      <c r="K2234" s="1101"/>
    </row>
    <row r="2235" spans="10:11">
      <c r="J2235" s="1101"/>
      <c r="K2235" s="1101"/>
    </row>
    <row r="2236" spans="10:11">
      <c r="J2236" s="1101"/>
      <c r="K2236" s="1101"/>
    </row>
    <row r="2237" spans="10:11">
      <c r="J2237" s="1101"/>
      <c r="K2237" s="1101"/>
    </row>
    <row r="2238" spans="10:11">
      <c r="J2238" s="1101"/>
      <c r="K2238" s="1101"/>
    </row>
    <row r="2239" spans="10:11">
      <c r="J2239" s="1101"/>
      <c r="K2239" s="1101"/>
    </row>
    <row r="2240" spans="10:11">
      <c r="J2240" s="1101"/>
      <c r="K2240" s="1101"/>
    </row>
    <row r="2241" spans="10:11">
      <c r="J2241" s="1101"/>
      <c r="K2241" s="1101"/>
    </row>
    <row r="2242" spans="10:11">
      <c r="J2242" s="1101"/>
      <c r="K2242" s="1101"/>
    </row>
    <row r="2243" spans="10:11">
      <c r="J2243" s="1101"/>
      <c r="K2243" s="1101"/>
    </row>
    <row r="2244" spans="10:11">
      <c r="J2244" s="1101"/>
      <c r="K2244" s="1101"/>
    </row>
    <row r="2245" spans="10:11">
      <c r="J2245" s="1101"/>
      <c r="K2245" s="1101"/>
    </row>
    <row r="2246" spans="10:11">
      <c r="J2246" s="1101"/>
      <c r="K2246" s="1101"/>
    </row>
    <row r="2247" spans="10:11">
      <c r="J2247" s="1101"/>
      <c r="K2247" s="1101"/>
    </row>
    <row r="2248" spans="10:11">
      <c r="J2248" s="1101"/>
      <c r="K2248" s="1101"/>
    </row>
    <row r="2249" spans="10:11">
      <c r="J2249" s="1101"/>
      <c r="K2249" s="1101"/>
    </row>
    <row r="2250" spans="10:11">
      <c r="J2250" s="1101"/>
      <c r="K2250" s="1101"/>
    </row>
    <row r="2251" spans="10:11">
      <c r="J2251" s="1101"/>
      <c r="K2251" s="1101"/>
    </row>
    <row r="2252" spans="10:11">
      <c r="J2252" s="1101"/>
      <c r="K2252" s="1101"/>
    </row>
    <row r="2253" spans="10:11">
      <c r="J2253" s="1101"/>
      <c r="K2253" s="1101"/>
    </row>
    <row r="2254" spans="10:11">
      <c r="J2254" s="1101"/>
      <c r="K2254" s="1101"/>
    </row>
    <row r="2255" spans="10:11">
      <c r="J2255" s="1101"/>
      <c r="K2255" s="1101"/>
    </row>
    <row r="2256" spans="10:11">
      <c r="J2256" s="1101"/>
      <c r="K2256" s="1101"/>
    </row>
    <row r="2257" spans="10:11">
      <c r="J2257" s="1101"/>
      <c r="K2257" s="1101"/>
    </row>
    <row r="2258" spans="10:11">
      <c r="J2258" s="1101"/>
      <c r="K2258" s="1101"/>
    </row>
    <row r="2259" spans="10:11">
      <c r="J2259" s="1101"/>
      <c r="K2259" s="1101"/>
    </row>
    <row r="2260" spans="10:11">
      <c r="J2260" s="1101"/>
      <c r="K2260" s="1101"/>
    </row>
    <row r="2261" spans="10:11">
      <c r="J2261" s="1101"/>
      <c r="K2261" s="1101"/>
    </row>
    <row r="2262" spans="10:11">
      <c r="J2262" s="1101"/>
      <c r="K2262" s="1101"/>
    </row>
    <row r="2263" spans="10:11">
      <c r="J2263" s="1101"/>
      <c r="K2263" s="1101"/>
    </row>
    <row r="2264" spans="10:11">
      <c r="J2264" s="1101"/>
      <c r="K2264" s="1101"/>
    </row>
    <row r="2265" spans="10:11">
      <c r="J2265" s="1101"/>
      <c r="K2265" s="1101"/>
    </row>
    <row r="2266" spans="10:11">
      <c r="J2266" s="1101"/>
      <c r="K2266" s="1101"/>
    </row>
    <row r="2267" spans="10:11">
      <c r="J2267" s="1101"/>
      <c r="K2267" s="1101"/>
    </row>
    <row r="2268" spans="10:11">
      <c r="J2268" s="1101"/>
      <c r="K2268" s="1101"/>
    </row>
    <row r="2269" spans="10:11">
      <c r="J2269" s="1101"/>
      <c r="K2269" s="1101"/>
    </row>
    <row r="2270" spans="10:11">
      <c r="J2270" s="1101"/>
      <c r="K2270" s="1101"/>
    </row>
    <row r="2271" spans="10:11">
      <c r="J2271" s="1101"/>
      <c r="K2271" s="1101"/>
    </row>
    <row r="2272" spans="10:11">
      <c r="J2272" s="1101"/>
      <c r="K2272" s="1101"/>
    </row>
    <row r="2273" spans="10:11">
      <c r="J2273" s="1101"/>
      <c r="K2273" s="1101"/>
    </row>
    <row r="2274" spans="10:11">
      <c r="J2274" s="1101"/>
      <c r="K2274" s="1101"/>
    </row>
    <row r="2275" spans="10:11">
      <c r="J2275" s="1101"/>
      <c r="K2275" s="1101"/>
    </row>
    <row r="2276" spans="10:11">
      <c r="J2276" s="1101"/>
      <c r="K2276" s="1101"/>
    </row>
    <row r="2277" spans="10:11">
      <c r="J2277" s="1101"/>
      <c r="K2277" s="1101"/>
    </row>
    <row r="2278" spans="10:11">
      <c r="J2278" s="1101"/>
      <c r="K2278" s="1101"/>
    </row>
    <row r="2279" spans="10:11">
      <c r="J2279" s="1101"/>
      <c r="K2279" s="1101"/>
    </row>
    <row r="2280" spans="10:11">
      <c r="J2280" s="1101"/>
      <c r="K2280" s="1101"/>
    </row>
    <row r="2281" spans="10:11">
      <c r="J2281" s="1101"/>
      <c r="K2281" s="1101"/>
    </row>
    <row r="2282" spans="10:11">
      <c r="J2282" s="1101"/>
      <c r="K2282" s="1101"/>
    </row>
    <row r="2283" spans="10:11">
      <c r="J2283" s="1101"/>
      <c r="K2283" s="1101"/>
    </row>
    <row r="2284" spans="10:11">
      <c r="J2284" s="1101"/>
      <c r="K2284" s="1101"/>
    </row>
    <row r="2285" spans="10:11">
      <c r="J2285" s="1101"/>
      <c r="K2285" s="1101"/>
    </row>
    <row r="2286" spans="10:11">
      <c r="J2286" s="1101"/>
      <c r="K2286" s="1101"/>
    </row>
    <row r="2287" spans="10:11">
      <c r="J2287" s="1101"/>
      <c r="K2287" s="1101"/>
    </row>
    <row r="2288" spans="10:11">
      <c r="J2288" s="1101"/>
      <c r="K2288" s="1101"/>
    </row>
    <row r="2289" spans="10:11">
      <c r="J2289" s="1101"/>
      <c r="K2289" s="1101"/>
    </row>
    <row r="2290" spans="10:11">
      <c r="J2290" s="1101"/>
      <c r="K2290" s="1101"/>
    </row>
    <row r="2291" spans="10:11">
      <c r="J2291" s="1101"/>
      <c r="K2291" s="1101"/>
    </row>
    <row r="2292" spans="10:11">
      <c r="J2292" s="1101"/>
      <c r="K2292" s="1101"/>
    </row>
    <row r="2293" spans="10:11">
      <c r="J2293" s="1101"/>
      <c r="K2293" s="1101"/>
    </row>
    <row r="2294" spans="10:11">
      <c r="J2294" s="1101"/>
      <c r="K2294" s="1101"/>
    </row>
    <row r="2295" spans="10:11">
      <c r="J2295" s="1101"/>
      <c r="K2295" s="1101"/>
    </row>
    <row r="2296" spans="10:11">
      <c r="J2296" s="1101"/>
      <c r="K2296" s="1101"/>
    </row>
    <row r="2297" spans="10:11">
      <c r="J2297" s="1101"/>
      <c r="K2297" s="1101"/>
    </row>
    <row r="2298" spans="10:11">
      <c r="J2298" s="1101"/>
      <c r="K2298" s="1101"/>
    </row>
    <row r="2299" spans="10:11">
      <c r="J2299" s="1101"/>
      <c r="K2299" s="1101"/>
    </row>
    <row r="2300" spans="10:11">
      <c r="J2300" s="1101"/>
      <c r="K2300" s="1101"/>
    </row>
    <row r="2301" spans="10:11">
      <c r="J2301" s="1101"/>
      <c r="K2301" s="1101"/>
    </row>
    <row r="2302" spans="10:11">
      <c r="J2302" s="1101"/>
      <c r="K2302" s="1101"/>
    </row>
    <row r="2303" spans="10:11">
      <c r="J2303" s="1101"/>
      <c r="K2303" s="1101"/>
    </row>
    <row r="2304" spans="10:11">
      <c r="J2304" s="1101"/>
      <c r="K2304" s="1101"/>
    </row>
    <row r="2305" spans="10:11">
      <c r="J2305" s="1101"/>
      <c r="K2305" s="1101"/>
    </row>
    <row r="2306" spans="10:11">
      <c r="J2306" s="1101"/>
      <c r="K2306" s="1101"/>
    </row>
    <row r="2307" spans="10:11">
      <c r="J2307" s="1101"/>
      <c r="K2307" s="1101"/>
    </row>
    <row r="2308" spans="10:11">
      <c r="J2308" s="1101"/>
      <c r="K2308" s="1101"/>
    </row>
    <row r="2309" spans="10:11">
      <c r="J2309" s="1101"/>
      <c r="K2309" s="1101"/>
    </row>
    <row r="2310" spans="10:11">
      <c r="J2310" s="1101"/>
      <c r="K2310" s="1101"/>
    </row>
    <row r="2311" spans="10:11">
      <c r="J2311" s="1101"/>
      <c r="K2311" s="1101"/>
    </row>
    <row r="2312" spans="10:11">
      <c r="J2312" s="1101"/>
      <c r="K2312" s="1101"/>
    </row>
    <row r="2313" spans="10:11">
      <c r="J2313" s="1101"/>
      <c r="K2313" s="1101"/>
    </row>
    <row r="2314" spans="10:11">
      <c r="J2314" s="1101"/>
      <c r="K2314" s="1101"/>
    </row>
    <row r="2315" spans="10:11">
      <c r="J2315" s="1101"/>
      <c r="K2315" s="1101"/>
    </row>
    <row r="2316" spans="10:11">
      <c r="J2316" s="1101"/>
      <c r="K2316" s="1101"/>
    </row>
    <row r="2317" spans="10:11">
      <c r="J2317" s="1101"/>
      <c r="K2317" s="1101"/>
    </row>
    <row r="2318" spans="10:11">
      <c r="J2318" s="1101"/>
      <c r="K2318" s="1101"/>
    </row>
    <row r="2319" spans="10:11">
      <c r="J2319" s="1101"/>
      <c r="K2319" s="1101"/>
    </row>
    <row r="2320" spans="10:11">
      <c r="J2320" s="1101"/>
      <c r="K2320" s="1101"/>
    </row>
    <row r="2321" spans="10:11">
      <c r="J2321" s="1101"/>
      <c r="K2321" s="1101"/>
    </row>
    <row r="2322" spans="10:11">
      <c r="J2322" s="1101"/>
      <c r="K2322" s="1101"/>
    </row>
    <row r="2323" spans="10:11">
      <c r="J2323" s="1101"/>
      <c r="K2323" s="1101"/>
    </row>
    <row r="2324" spans="10:11">
      <c r="J2324" s="1101"/>
      <c r="K2324" s="1101"/>
    </row>
    <row r="2325" spans="10:11">
      <c r="J2325" s="1101"/>
      <c r="K2325" s="1101"/>
    </row>
    <row r="2326" spans="10:11">
      <c r="J2326" s="1101"/>
      <c r="K2326" s="1101"/>
    </row>
    <row r="2327" spans="10:11">
      <c r="J2327" s="1101"/>
      <c r="K2327" s="1101"/>
    </row>
    <row r="2328" spans="10:11">
      <c r="J2328" s="1101"/>
      <c r="K2328" s="1101"/>
    </row>
    <row r="2329" spans="10:11">
      <c r="J2329" s="1101"/>
      <c r="K2329" s="1101"/>
    </row>
    <row r="2330" spans="10:11">
      <c r="J2330" s="1101"/>
      <c r="K2330" s="1101"/>
    </row>
    <row r="2331" spans="10:11">
      <c r="J2331" s="1101"/>
      <c r="K2331" s="1101"/>
    </row>
    <row r="2332" spans="10:11">
      <c r="J2332" s="1101"/>
      <c r="K2332" s="1101"/>
    </row>
    <row r="2333" spans="10:11">
      <c r="J2333" s="1101"/>
      <c r="K2333" s="1101"/>
    </row>
    <row r="2334" spans="10:11">
      <c r="J2334" s="1101"/>
      <c r="K2334" s="1101"/>
    </row>
    <row r="2335" spans="10:11">
      <c r="J2335" s="1101"/>
      <c r="K2335" s="1101"/>
    </row>
    <row r="2336" spans="10:11">
      <c r="J2336" s="1101"/>
      <c r="K2336" s="1101"/>
    </row>
    <row r="2337" spans="10:11">
      <c r="J2337" s="1101"/>
      <c r="K2337" s="1101"/>
    </row>
    <row r="2338" spans="10:11">
      <c r="J2338" s="1101"/>
      <c r="K2338" s="1101"/>
    </row>
    <row r="2339" spans="10:11">
      <c r="J2339" s="1101"/>
      <c r="K2339" s="1101"/>
    </row>
    <row r="2340" spans="10:11">
      <c r="J2340" s="1101"/>
      <c r="K2340" s="1101"/>
    </row>
    <row r="2341" spans="10:11">
      <c r="J2341" s="1101"/>
      <c r="K2341" s="1101"/>
    </row>
    <row r="2342" spans="10:11">
      <c r="J2342" s="1101"/>
      <c r="K2342" s="1101"/>
    </row>
    <row r="2343" spans="10:11">
      <c r="J2343" s="1101"/>
      <c r="K2343" s="1101"/>
    </row>
    <row r="2344" spans="10:11">
      <c r="J2344" s="1101"/>
      <c r="K2344" s="1101"/>
    </row>
    <row r="2345" spans="10:11">
      <c r="J2345" s="1101"/>
      <c r="K2345" s="1101"/>
    </row>
    <row r="2346" spans="10:11">
      <c r="J2346" s="1101"/>
      <c r="K2346" s="1101"/>
    </row>
    <row r="2347" spans="10:11">
      <c r="J2347" s="1101"/>
      <c r="K2347" s="1101"/>
    </row>
    <row r="2348" spans="10:11">
      <c r="J2348" s="1101"/>
      <c r="K2348" s="1101"/>
    </row>
    <row r="2349" spans="10:11">
      <c r="J2349" s="1101"/>
      <c r="K2349" s="1101"/>
    </row>
    <row r="2350" spans="10:11">
      <c r="J2350" s="1101"/>
      <c r="K2350" s="1101"/>
    </row>
    <row r="2351" spans="10:11">
      <c r="J2351" s="1101"/>
      <c r="K2351" s="1101"/>
    </row>
    <row r="2352" spans="10:11">
      <c r="J2352" s="1101"/>
      <c r="K2352" s="1101"/>
    </row>
    <row r="2353" spans="10:11">
      <c r="J2353" s="1101"/>
      <c r="K2353" s="1101"/>
    </row>
    <row r="2354" spans="10:11">
      <c r="J2354" s="1101"/>
      <c r="K2354" s="1101"/>
    </row>
    <row r="2355" spans="10:11">
      <c r="J2355" s="1101"/>
      <c r="K2355" s="1101"/>
    </row>
    <row r="2356" spans="10:11">
      <c r="J2356" s="1101"/>
      <c r="K2356" s="1101"/>
    </row>
    <row r="2357" spans="10:11">
      <c r="J2357" s="1101"/>
      <c r="K2357" s="1101"/>
    </row>
    <row r="2358" spans="10:11">
      <c r="J2358" s="1101"/>
      <c r="K2358" s="1101"/>
    </row>
    <row r="2359" spans="10:11">
      <c r="J2359" s="1101"/>
      <c r="K2359" s="1101"/>
    </row>
    <row r="2360" spans="10:11">
      <c r="J2360" s="1101"/>
      <c r="K2360" s="1101"/>
    </row>
    <row r="2361" spans="10:11">
      <c r="J2361" s="1101"/>
      <c r="K2361" s="1101"/>
    </row>
    <row r="2362" spans="10:11">
      <c r="J2362" s="1101"/>
      <c r="K2362" s="1101"/>
    </row>
    <row r="2363" spans="10:11">
      <c r="J2363" s="1101"/>
      <c r="K2363" s="1101"/>
    </row>
    <row r="2364" spans="10:11">
      <c r="J2364" s="1101"/>
      <c r="K2364" s="1101"/>
    </row>
    <row r="2365" spans="10:11">
      <c r="J2365" s="1101"/>
      <c r="K2365" s="1101"/>
    </row>
  </sheetData>
  <mergeCells count="33">
    <mergeCell ref="A79:D79"/>
    <mergeCell ref="A90:D90"/>
    <mergeCell ref="A102:D102"/>
    <mergeCell ref="A122:D122"/>
    <mergeCell ref="A134:D134"/>
    <mergeCell ref="W6:AC6"/>
    <mergeCell ref="N6:V6"/>
    <mergeCell ref="N25:V25"/>
    <mergeCell ref="A64:I64"/>
    <mergeCell ref="A9:G9"/>
    <mergeCell ref="A41:E41"/>
    <mergeCell ref="A53:E53"/>
    <mergeCell ref="B10:D10"/>
    <mergeCell ref="A7:G7"/>
    <mergeCell ref="A6:G6"/>
    <mergeCell ref="A8:G8"/>
    <mergeCell ref="A30:E30"/>
    <mergeCell ref="A67:D67"/>
    <mergeCell ref="A1:U1"/>
    <mergeCell ref="A68:D68"/>
    <mergeCell ref="N5:T5"/>
    <mergeCell ref="S3:T3"/>
    <mergeCell ref="A2:T2"/>
    <mergeCell ref="N4:T4"/>
    <mergeCell ref="A4:G4"/>
    <mergeCell ref="A5:G5"/>
    <mergeCell ref="A65:D65"/>
    <mergeCell ref="A66:D66"/>
    <mergeCell ref="A19:G19"/>
    <mergeCell ref="B20:D20"/>
    <mergeCell ref="A18:G18"/>
    <mergeCell ref="E10:G10"/>
    <mergeCell ref="E20:G20"/>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F1217"/>
  <sheetViews>
    <sheetView zoomScaleNormal="100" workbookViewId="0">
      <selection sqref="A1:T1"/>
    </sheetView>
  </sheetViews>
  <sheetFormatPr defaultColWidth="8.6640625" defaultRowHeight="13.2"/>
  <cols>
    <col min="1" max="1" width="36" style="830" customWidth="1"/>
    <col min="2" max="2" width="17.6640625" style="882" customWidth="1"/>
    <col min="3" max="4" width="17.6640625" style="844" customWidth="1"/>
    <col min="5" max="5" width="21.33203125" style="844" customWidth="1"/>
    <col min="6" max="6" width="17.6640625" style="844" customWidth="1"/>
    <col min="7" max="7" width="17.44140625" style="844" customWidth="1"/>
    <col min="8" max="8" width="15.33203125" style="844" customWidth="1"/>
    <col min="9" max="9" width="15.44140625" style="844" customWidth="1"/>
    <col min="10" max="10" width="0.44140625" style="837" customWidth="1"/>
    <col min="11" max="11" width="11.6640625" style="848" customWidth="1"/>
    <col min="12" max="12" width="12.6640625" style="848" customWidth="1"/>
    <col min="13" max="16" width="12.6640625" style="849" customWidth="1"/>
    <col min="17" max="17" width="10" style="849" customWidth="1"/>
    <col min="18" max="18" width="7.6640625" style="849" customWidth="1"/>
    <col min="19" max="19" width="8.6640625" style="849"/>
    <col min="20" max="16384" width="8.6640625" style="830"/>
  </cols>
  <sheetData>
    <row r="1" spans="1:20" ht="13.35"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row>
    <row r="2" spans="1:20" ht="35.25" customHeight="1">
      <c r="A2" s="1381"/>
      <c r="B2" s="1381"/>
      <c r="C2" s="1381"/>
      <c r="D2" s="1381"/>
      <c r="E2" s="1381"/>
      <c r="F2" s="1381"/>
      <c r="G2" s="1381"/>
      <c r="H2" s="1381"/>
      <c r="I2" s="1381"/>
      <c r="J2" s="1381"/>
      <c r="K2" s="1381"/>
      <c r="L2" s="1381"/>
      <c r="M2" s="1381"/>
      <c r="N2" s="1381"/>
      <c r="O2" s="1381"/>
      <c r="P2" s="1381"/>
      <c r="Q2" s="1381"/>
      <c r="R2" s="1381"/>
      <c r="S2" s="830"/>
    </row>
    <row r="3" spans="1:20" ht="5.25" customHeight="1">
      <c r="A3" s="1382"/>
      <c r="B3" s="1382"/>
      <c r="C3" s="1382"/>
      <c r="D3" s="1382"/>
      <c r="E3" s="1382"/>
      <c r="F3" s="1382"/>
      <c r="G3" s="1382"/>
      <c r="H3" s="1382"/>
      <c r="I3" s="1382"/>
      <c r="J3" s="1382"/>
      <c r="K3" s="1382"/>
      <c r="L3" s="1382"/>
      <c r="M3" s="1382"/>
      <c r="N3" s="1382"/>
      <c r="O3" s="1382"/>
      <c r="P3" s="1382"/>
      <c r="Q3" s="1382"/>
      <c r="R3" s="1382"/>
      <c r="S3" s="830"/>
    </row>
    <row r="4" spans="1:20" ht="30" customHeight="1">
      <c r="A4" s="1384" t="s">
        <v>636</v>
      </c>
      <c r="B4" s="1384"/>
      <c r="C4" s="1384"/>
      <c r="D4" s="1384"/>
      <c r="E4" s="1384"/>
      <c r="F4" s="1384"/>
      <c r="G4" s="1384"/>
      <c r="H4" s="1176"/>
      <c r="I4" s="1176"/>
      <c r="J4" s="1175"/>
      <c r="K4" s="830"/>
      <c r="L4" s="1385" t="s">
        <v>637</v>
      </c>
      <c r="M4" s="1385"/>
      <c r="N4" s="1385"/>
      <c r="O4" s="1385"/>
      <c r="P4" s="1385"/>
      <c r="Q4" s="1385"/>
      <c r="R4" s="1385"/>
      <c r="S4" s="830"/>
    </row>
    <row r="5" spans="1:20" ht="15.6">
      <c r="A5" s="1373" t="s">
        <v>247</v>
      </c>
      <c r="B5" s="1373"/>
      <c r="C5" s="1373"/>
      <c r="D5" s="1373"/>
      <c r="E5" s="1373"/>
      <c r="F5" s="1373"/>
      <c r="G5" s="1373"/>
      <c r="H5" s="1176"/>
      <c r="I5" s="1176"/>
      <c r="J5" s="1175"/>
      <c r="K5" s="830"/>
      <c r="L5" s="1381"/>
      <c r="M5" s="1381"/>
      <c r="N5" s="1381"/>
      <c r="O5" s="1381"/>
      <c r="P5" s="1381"/>
      <c r="Q5" s="1381"/>
      <c r="R5" s="1381"/>
      <c r="S5" s="830"/>
    </row>
    <row r="6" spans="1:20" ht="13.5" customHeight="1">
      <c r="A6" s="1373"/>
      <c r="B6" s="1373"/>
      <c r="C6" s="1373"/>
      <c r="D6" s="1373"/>
      <c r="E6" s="1373"/>
      <c r="F6" s="1373"/>
      <c r="G6" s="1373"/>
      <c r="H6" s="1176"/>
      <c r="I6" s="1176"/>
      <c r="J6" s="1175"/>
      <c r="K6" s="830"/>
      <c r="L6" s="1383" t="s">
        <v>257</v>
      </c>
      <c r="M6" s="1383"/>
      <c r="N6" s="1383"/>
      <c r="O6" s="1383"/>
      <c r="P6" s="1383"/>
      <c r="Q6" s="1383"/>
      <c r="R6" s="1383"/>
      <c r="S6" s="830"/>
    </row>
    <row r="7" spans="1:20" ht="13.5" customHeight="1">
      <c r="A7" s="1372" t="s">
        <v>98</v>
      </c>
      <c r="B7" s="1372"/>
      <c r="C7" s="1372"/>
      <c r="D7" s="1372"/>
      <c r="E7" s="1372"/>
      <c r="F7" s="1372"/>
      <c r="G7" s="1372"/>
      <c r="H7" s="1176"/>
      <c r="I7" s="1176"/>
      <c r="J7" s="1175"/>
      <c r="K7" s="830"/>
      <c r="L7" s="788"/>
      <c r="M7" s="788"/>
      <c r="N7" s="788"/>
      <c r="O7" s="788"/>
      <c r="P7" s="788"/>
      <c r="Q7" s="788"/>
      <c r="R7" s="788"/>
      <c r="S7" s="830"/>
    </row>
    <row r="8" spans="1:20" ht="13.5" customHeight="1">
      <c r="A8" s="1373"/>
      <c r="B8" s="1373"/>
      <c r="C8" s="1373"/>
      <c r="D8" s="1373"/>
      <c r="E8" s="1373"/>
      <c r="F8" s="1373"/>
      <c r="G8" s="1373"/>
      <c r="H8" s="1176"/>
      <c r="I8" s="1176"/>
      <c r="J8" s="1175"/>
      <c r="K8" s="830"/>
      <c r="L8" s="788"/>
      <c r="M8" s="788"/>
      <c r="N8" s="788"/>
      <c r="O8" s="788"/>
      <c r="P8" s="788"/>
      <c r="Q8" s="788"/>
      <c r="R8" s="788"/>
      <c r="S8" s="830"/>
    </row>
    <row r="9" spans="1:20" ht="13.5" customHeight="1">
      <c r="A9" s="1374" t="s">
        <v>638</v>
      </c>
      <c r="B9" s="1374"/>
      <c r="C9" s="1374"/>
      <c r="D9" s="1374"/>
      <c r="E9" s="1374"/>
      <c r="F9" s="1374"/>
      <c r="G9" s="1374"/>
      <c r="H9" s="1176"/>
      <c r="I9" s="1176"/>
      <c r="J9" s="1175"/>
      <c r="K9" s="830"/>
      <c r="L9" s="830"/>
      <c r="M9" s="830"/>
      <c r="N9" s="830"/>
      <c r="O9" s="830"/>
      <c r="P9" s="830"/>
      <c r="Q9" s="830"/>
      <c r="R9" s="830"/>
      <c r="S9" s="830"/>
    </row>
    <row r="10" spans="1:20" ht="13.8" thickBot="1">
      <c r="A10" s="660"/>
      <c r="B10" s="1375" t="s">
        <v>61</v>
      </c>
      <c r="C10" s="1376"/>
      <c r="D10" s="1376"/>
      <c r="E10" s="1375" t="s">
        <v>62</v>
      </c>
      <c r="F10" s="1376"/>
      <c r="G10" s="1376"/>
      <c r="H10" s="1176"/>
      <c r="I10" s="1176"/>
      <c r="J10" s="1177"/>
      <c r="K10" s="830"/>
      <c r="L10" s="830"/>
      <c r="M10" s="830"/>
      <c r="N10" s="830"/>
      <c r="O10" s="830"/>
      <c r="P10" s="830"/>
      <c r="Q10" s="830"/>
      <c r="R10" s="830"/>
      <c r="S10" s="830"/>
    </row>
    <row r="11" spans="1:20" ht="29.25" customHeight="1" thickBot="1">
      <c r="A11" s="661"/>
      <c r="B11" s="662" t="s">
        <v>250</v>
      </c>
      <c r="C11" s="662" t="s">
        <v>251</v>
      </c>
      <c r="D11" s="663" t="s">
        <v>252</v>
      </c>
      <c r="E11" s="309" t="s">
        <v>253</v>
      </c>
      <c r="F11" s="662" t="s">
        <v>251</v>
      </c>
      <c r="G11" s="662" t="s">
        <v>67</v>
      </c>
      <c r="H11" s="1176"/>
      <c r="I11" s="1176"/>
      <c r="J11" s="1178"/>
      <c r="K11" s="830"/>
      <c r="L11" s="830"/>
      <c r="M11" s="830"/>
      <c r="N11" s="830"/>
      <c r="O11" s="830"/>
      <c r="P11" s="830"/>
      <c r="Q11" s="830"/>
      <c r="R11" s="830"/>
      <c r="S11" s="830"/>
    </row>
    <row r="12" spans="1:20" ht="13.5" customHeight="1">
      <c r="A12" s="832" t="s">
        <v>254</v>
      </c>
      <c r="B12" s="833">
        <v>10038010</v>
      </c>
      <c r="C12" s="833">
        <f>F32</f>
        <v>9418559</v>
      </c>
      <c r="D12" s="132">
        <f>ROUND(C12/B12,2)</f>
        <v>0.94</v>
      </c>
      <c r="E12" s="642">
        <f>'MEEIA Targets'!E14</f>
        <v>13861941.399999795</v>
      </c>
      <c r="F12" s="833">
        <f>C12</f>
        <v>9418559</v>
      </c>
      <c r="G12" s="64">
        <f>F12/E12</f>
        <v>0.67945453874160355</v>
      </c>
      <c r="H12" s="1176"/>
      <c r="I12" s="1176"/>
      <c r="J12" s="834"/>
      <c r="K12" s="830"/>
      <c r="L12" s="830"/>
      <c r="M12" s="830"/>
      <c r="N12" s="830"/>
      <c r="O12" s="830"/>
      <c r="P12" s="830"/>
      <c r="Q12" s="830"/>
      <c r="R12" s="830"/>
      <c r="S12" s="830"/>
    </row>
    <row r="13" spans="1:20">
      <c r="A13" s="832" t="s">
        <v>255</v>
      </c>
      <c r="B13" s="833">
        <v>3035</v>
      </c>
      <c r="C13" s="833">
        <f>H32</f>
        <v>3005</v>
      </c>
      <c r="D13" s="130">
        <f>ROUND(C13/B13,2)</f>
        <v>0.99</v>
      </c>
      <c r="E13" s="642">
        <f>'MEEIA Targets'!K14</f>
        <v>2866.3999999999996</v>
      </c>
      <c r="F13" s="833">
        <f>C13</f>
        <v>3005</v>
      </c>
      <c r="G13" s="64">
        <f>F13/E13</f>
        <v>1.0483533351939716</v>
      </c>
      <c r="H13" s="1176"/>
      <c r="I13" s="1176"/>
      <c r="J13" s="1178"/>
      <c r="K13" s="830"/>
      <c r="L13" s="830"/>
      <c r="M13" s="830"/>
      <c r="N13" s="830"/>
      <c r="O13" s="830"/>
      <c r="P13" s="830"/>
      <c r="Q13" s="830"/>
      <c r="R13" s="830"/>
      <c r="S13" s="830"/>
    </row>
    <row r="14" spans="1:20" ht="13.5" customHeight="1">
      <c r="A14" s="835"/>
      <c r="B14" s="1165"/>
      <c r="C14" s="1165"/>
      <c r="D14" s="836"/>
      <c r="E14" s="1176"/>
      <c r="F14" s="1176"/>
      <c r="G14" s="1176"/>
      <c r="H14" s="1176"/>
      <c r="I14" s="1176"/>
      <c r="J14" s="1177"/>
      <c r="K14" s="830"/>
      <c r="L14" s="830"/>
      <c r="M14" s="830"/>
      <c r="N14" s="830"/>
      <c r="O14" s="830"/>
      <c r="P14" s="830"/>
      <c r="Q14" s="830"/>
      <c r="R14" s="830"/>
      <c r="S14" s="830"/>
    </row>
    <row r="15" spans="1:20" ht="13.5" customHeight="1">
      <c r="A15" s="680" t="s">
        <v>639</v>
      </c>
      <c r="B15" s="1165"/>
      <c r="C15" s="1165"/>
      <c r="D15" s="836"/>
      <c r="E15" s="1176"/>
      <c r="F15" s="1176"/>
      <c r="G15" s="1176"/>
      <c r="H15" s="1176"/>
      <c r="I15" s="1176"/>
      <c r="J15" s="1177"/>
      <c r="K15" s="830"/>
      <c r="L15" s="830"/>
      <c r="M15" s="830"/>
      <c r="N15" s="830"/>
      <c r="O15" s="830"/>
      <c r="P15" s="830"/>
      <c r="Q15" s="830"/>
      <c r="R15" s="830"/>
      <c r="S15" s="830"/>
    </row>
    <row r="16" spans="1:20" ht="13.5" customHeight="1">
      <c r="A16" s="668"/>
      <c r="B16" s="1165"/>
      <c r="C16" s="1165"/>
      <c r="D16" s="836"/>
      <c r="E16" s="1176"/>
      <c r="F16" s="1176"/>
      <c r="G16" s="1176"/>
      <c r="H16" s="1176"/>
      <c r="I16" s="1176"/>
      <c r="J16" s="1177"/>
      <c r="K16" s="830"/>
      <c r="L16" s="830"/>
      <c r="M16" s="830"/>
      <c r="N16" s="830"/>
      <c r="O16" s="830"/>
      <c r="P16" s="830"/>
      <c r="Q16" s="830"/>
      <c r="R16" s="830"/>
      <c r="S16" s="830"/>
    </row>
    <row r="17" spans="1:19" ht="13.5" customHeight="1">
      <c r="A17" s="835"/>
      <c r="B17" s="1165"/>
      <c r="C17" s="1165"/>
      <c r="D17" s="836"/>
      <c r="E17" s="1176"/>
      <c r="F17" s="1176"/>
      <c r="G17" s="1176"/>
      <c r="H17" s="1176"/>
      <c r="I17" s="1176"/>
      <c r="J17" s="1177"/>
      <c r="K17" s="830"/>
      <c r="L17" s="830"/>
      <c r="M17" s="830"/>
      <c r="N17" s="830"/>
      <c r="O17" s="830"/>
      <c r="P17" s="830"/>
      <c r="Q17" s="830"/>
      <c r="R17" s="830"/>
      <c r="S17" s="830"/>
    </row>
    <row r="18" spans="1:19" ht="13.5" customHeight="1">
      <c r="A18" s="1374" t="s">
        <v>259</v>
      </c>
      <c r="B18" s="1374"/>
      <c r="C18" s="1374"/>
      <c r="D18" s="1374"/>
      <c r="E18" s="1176"/>
      <c r="F18" s="1176"/>
      <c r="G18" s="1176"/>
      <c r="H18" s="1176"/>
      <c r="I18" s="1176"/>
      <c r="K18" s="830"/>
      <c r="L18" s="830"/>
      <c r="M18" s="830"/>
      <c r="N18" s="830"/>
      <c r="O18" s="830"/>
      <c r="P18" s="830"/>
      <c r="Q18" s="830"/>
      <c r="R18" s="830"/>
      <c r="S18" s="830"/>
    </row>
    <row r="19" spans="1:19" ht="26.4">
      <c r="A19" s="669" t="s">
        <v>135</v>
      </c>
      <c r="B19" s="670" t="s">
        <v>136</v>
      </c>
      <c r="C19" s="670" t="s">
        <v>137</v>
      </c>
      <c r="D19" s="670" t="s">
        <v>138</v>
      </c>
      <c r="E19" s="1176"/>
      <c r="F19" s="1176"/>
      <c r="G19" s="1176"/>
      <c r="H19" s="1176"/>
      <c r="I19" s="1176"/>
      <c r="K19" s="830"/>
      <c r="L19" s="830"/>
      <c r="M19" s="830"/>
      <c r="N19" s="830"/>
      <c r="O19" s="830"/>
      <c r="P19" s="830"/>
      <c r="Q19" s="830"/>
      <c r="R19" s="830"/>
      <c r="S19" s="830"/>
    </row>
    <row r="20" spans="1:19">
      <c r="A20" s="1377" t="s">
        <v>640</v>
      </c>
      <c r="B20" s="1377"/>
      <c r="C20" s="1377"/>
      <c r="D20" s="838">
        <v>1</v>
      </c>
      <c r="E20" s="1176"/>
      <c r="F20" s="1176"/>
      <c r="G20" s="1176"/>
      <c r="H20" s="1176"/>
      <c r="I20" s="1176"/>
      <c r="J20" s="1179"/>
      <c r="K20" s="830"/>
      <c r="L20" s="830"/>
      <c r="M20" s="830"/>
      <c r="N20" s="830"/>
      <c r="O20" s="830"/>
      <c r="P20" s="830"/>
      <c r="Q20" s="830"/>
      <c r="R20" s="830"/>
      <c r="S20" s="830"/>
    </row>
    <row r="21" spans="1:19">
      <c r="A21" s="839"/>
      <c r="B21" s="839"/>
      <c r="C21" s="839"/>
      <c r="D21" s="839"/>
      <c r="E21" s="1176"/>
      <c r="F21" s="1176"/>
      <c r="G21" s="1176"/>
      <c r="H21" s="1176"/>
      <c r="I21" s="1176"/>
      <c r="J21" s="1179"/>
      <c r="K21" s="830"/>
      <c r="L21" s="830"/>
      <c r="M21" s="830"/>
      <c r="N21" s="830"/>
      <c r="O21" s="830"/>
      <c r="P21" s="830"/>
      <c r="Q21" s="830"/>
      <c r="R21" s="830"/>
      <c r="S21" s="830"/>
    </row>
    <row r="22" spans="1:19">
      <c r="A22" s="839"/>
      <c r="B22" s="839"/>
      <c r="C22" s="839"/>
      <c r="D22" s="839"/>
      <c r="E22" s="1176"/>
      <c r="F22" s="1176"/>
      <c r="G22" s="1176"/>
      <c r="H22" s="1176"/>
      <c r="I22" s="1176"/>
      <c r="J22" s="1179"/>
      <c r="K22" s="830"/>
      <c r="L22" s="830"/>
      <c r="M22" s="830"/>
      <c r="N22" s="830"/>
      <c r="O22" s="830"/>
      <c r="P22" s="830"/>
      <c r="Q22" s="830"/>
      <c r="R22" s="830"/>
      <c r="S22" s="830"/>
    </row>
    <row r="23" spans="1:19" ht="5.25" customHeight="1">
      <c r="A23" s="1380"/>
      <c r="B23" s="1380"/>
      <c r="C23" s="1380"/>
      <c r="D23" s="1380"/>
      <c r="E23" s="1380"/>
      <c r="F23" s="1380"/>
      <c r="G23" s="1380"/>
      <c r="H23" s="1380"/>
      <c r="I23" s="1380"/>
      <c r="J23" s="1175"/>
      <c r="K23" s="830"/>
      <c r="L23" s="830"/>
      <c r="M23" s="830"/>
      <c r="N23" s="830"/>
      <c r="O23" s="830"/>
      <c r="P23" s="830"/>
      <c r="Q23" s="830"/>
      <c r="R23" s="830"/>
      <c r="S23" s="830"/>
    </row>
    <row r="24" spans="1:19">
      <c r="A24" s="839"/>
      <c r="B24" s="839"/>
      <c r="C24" s="839"/>
      <c r="D24" s="839"/>
      <c r="E24" s="1176"/>
      <c r="F24" s="1176"/>
      <c r="G24" s="1176"/>
      <c r="H24" s="1176"/>
      <c r="I24" s="1176"/>
      <c r="J24" s="1179"/>
      <c r="K24" s="830"/>
      <c r="L24" s="830"/>
      <c r="M24" s="830"/>
      <c r="N24" s="830"/>
      <c r="O24" s="830"/>
      <c r="P24" s="830"/>
      <c r="Q24" s="830"/>
      <c r="R24" s="830"/>
      <c r="S24" s="830"/>
    </row>
    <row r="25" spans="1:19" ht="15.6">
      <c r="A25" s="1373" t="s">
        <v>275</v>
      </c>
      <c r="B25" s="1373"/>
      <c r="C25" s="1373"/>
      <c r="D25" s="1373"/>
      <c r="E25" s="1373"/>
      <c r="F25" s="1373"/>
      <c r="G25" s="1176"/>
      <c r="H25" s="1176"/>
      <c r="I25" s="1176"/>
      <c r="J25" s="1179"/>
      <c r="K25" s="830"/>
      <c r="L25" s="830"/>
      <c r="M25" s="830"/>
      <c r="N25" s="830"/>
      <c r="O25" s="830"/>
      <c r="P25" s="830"/>
      <c r="Q25" s="830"/>
      <c r="R25" s="830"/>
      <c r="S25" s="830"/>
    </row>
    <row r="26" spans="1:19">
      <c r="A26" s="839"/>
      <c r="B26" s="839"/>
      <c r="C26" s="839"/>
      <c r="D26" s="839"/>
      <c r="E26" s="1176"/>
      <c r="F26" s="1176"/>
      <c r="G26" s="1176"/>
      <c r="H26" s="1176"/>
      <c r="I26" s="1176"/>
      <c r="J26" s="1179"/>
      <c r="K26" s="830"/>
      <c r="L26" s="830"/>
      <c r="M26" s="830"/>
      <c r="N26" s="830"/>
      <c r="O26" s="830"/>
      <c r="P26" s="830"/>
      <c r="Q26" s="830"/>
      <c r="R26" s="830"/>
      <c r="S26" s="830"/>
    </row>
    <row r="27" spans="1:19" ht="13.5" customHeight="1">
      <c r="A27" s="1378" t="s">
        <v>641</v>
      </c>
      <c r="B27" s="1378"/>
      <c r="C27" s="1378"/>
      <c r="D27" s="1378"/>
      <c r="E27" s="1378"/>
      <c r="F27" s="1378"/>
      <c r="G27" s="1378"/>
      <c r="H27" s="1176"/>
      <c r="I27" s="1176"/>
      <c r="J27" s="1179"/>
      <c r="K27" s="1383" t="s">
        <v>475</v>
      </c>
      <c r="L27" s="1383"/>
      <c r="M27" s="1383"/>
      <c r="N27" s="1383"/>
      <c r="O27" s="1383"/>
      <c r="P27" s="1383"/>
      <c r="Q27" s="1383"/>
      <c r="R27" s="830"/>
      <c r="S27" s="830"/>
    </row>
    <row r="28" spans="1:19" ht="66">
      <c r="A28" s="674" t="s">
        <v>642</v>
      </c>
      <c r="B28" s="790" t="s">
        <v>643</v>
      </c>
      <c r="C28" s="790" t="s">
        <v>644</v>
      </c>
      <c r="D28" s="675" t="s">
        <v>645</v>
      </c>
      <c r="E28" s="675" t="s">
        <v>64</v>
      </c>
      <c r="F28" s="790" t="s">
        <v>646</v>
      </c>
      <c r="G28" s="790" t="s">
        <v>647</v>
      </c>
      <c r="H28" s="675" t="s">
        <v>648</v>
      </c>
      <c r="I28" s="1180"/>
      <c r="J28" s="1179"/>
      <c r="K28" s="830"/>
      <c r="L28" s="830"/>
      <c r="M28" s="830"/>
      <c r="N28" s="830"/>
      <c r="O28" s="830"/>
      <c r="P28" s="830"/>
      <c r="Q28" s="830"/>
      <c r="R28" s="830"/>
      <c r="S28" s="830"/>
    </row>
    <row r="29" spans="1:19">
      <c r="A29" s="840" t="s">
        <v>649</v>
      </c>
      <c r="B29" s="1165">
        <v>55668</v>
      </c>
      <c r="C29" s="1163">
        <v>8086</v>
      </c>
      <c r="D29" s="1388"/>
      <c r="E29" s="1163">
        <v>8295437</v>
      </c>
      <c r="F29" s="1163">
        <v>7895005</v>
      </c>
      <c r="G29" s="1391"/>
      <c r="H29" s="1165">
        <v>2496</v>
      </c>
      <c r="I29" s="1180"/>
      <c r="J29" s="1179"/>
      <c r="K29" s="830"/>
      <c r="L29" s="830"/>
      <c r="M29" s="830"/>
      <c r="N29" s="830"/>
      <c r="O29" s="830"/>
      <c r="P29" s="830"/>
      <c r="Q29" s="830"/>
      <c r="R29" s="830"/>
      <c r="S29" s="830"/>
    </row>
    <row r="30" spans="1:19">
      <c r="A30" s="840" t="s">
        <v>650</v>
      </c>
      <c r="B30" s="1165">
        <v>4048</v>
      </c>
      <c r="C30" s="1163">
        <v>3847</v>
      </c>
      <c r="D30" s="1389"/>
      <c r="E30" s="1163">
        <v>475293</v>
      </c>
      <c r="F30" s="1163">
        <v>434047</v>
      </c>
      <c r="G30" s="1392"/>
      <c r="H30" s="1165">
        <v>173</v>
      </c>
      <c r="I30" s="1180"/>
      <c r="J30" s="1179"/>
      <c r="K30" s="830"/>
      <c r="L30" s="830"/>
      <c r="M30" s="830"/>
      <c r="N30" s="830"/>
      <c r="O30" s="830"/>
      <c r="P30" s="830"/>
      <c r="Q30" s="830"/>
      <c r="R30" s="830"/>
      <c r="S30" s="830"/>
    </row>
    <row r="31" spans="1:19">
      <c r="A31" s="842" t="s">
        <v>651</v>
      </c>
      <c r="B31" s="1164">
        <v>8778</v>
      </c>
      <c r="C31" s="1164">
        <v>6895</v>
      </c>
      <c r="D31" s="1390"/>
      <c r="E31" s="1164">
        <v>1101811</v>
      </c>
      <c r="F31" s="1164">
        <v>1089507</v>
      </c>
      <c r="G31" s="1393"/>
      <c r="H31" s="1166">
        <v>336</v>
      </c>
      <c r="I31" s="1180"/>
      <c r="J31" s="1179"/>
      <c r="K31" s="830"/>
      <c r="L31" s="830"/>
      <c r="M31" s="830"/>
      <c r="N31" s="830"/>
      <c r="O31" s="830"/>
      <c r="P31" s="830"/>
      <c r="Q31" s="830"/>
      <c r="R31" s="830"/>
      <c r="S31" s="830"/>
    </row>
    <row r="32" spans="1:19">
      <c r="A32" s="677" t="s">
        <v>27</v>
      </c>
      <c r="B32" s="711">
        <f>SUM(B29:B31)</f>
        <v>68494</v>
      </c>
      <c r="C32" s="711">
        <f>SUM(C29:C31)</f>
        <v>18828</v>
      </c>
      <c r="D32" s="711">
        <v>10038010</v>
      </c>
      <c r="E32" s="711">
        <f t="shared" ref="E32" si="0">SUM(E29:E31)</f>
        <v>9872541</v>
      </c>
      <c r="F32" s="711">
        <f t="shared" ref="F32:H32" si="1">SUM(F29:F31)</f>
        <v>9418559</v>
      </c>
      <c r="G32" s="711">
        <v>3035</v>
      </c>
      <c r="H32" s="711">
        <f t="shared" si="1"/>
        <v>3005</v>
      </c>
      <c r="I32" s="1180"/>
      <c r="J32" s="1179"/>
      <c r="K32" s="830"/>
      <c r="L32" s="830"/>
      <c r="M32" s="830"/>
      <c r="N32" s="830"/>
      <c r="O32" s="830"/>
      <c r="P32" s="830"/>
      <c r="Q32" s="830"/>
      <c r="R32" s="830"/>
      <c r="S32" s="830"/>
    </row>
    <row r="33" spans="1:19">
      <c r="A33" s="678"/>
      <c r="B33" s="1181"/>
      <c r="C33" s="679"/>
      <c r="D33" s="1181"/>
      <c r="E33" s="1181"/>
      <c r="F33" s="1181"/>
      <c r="G33" s="1182"/>
      <c r="H33" s="1176"/>
      <c r="I33" s="1176"/>
      <c r="J33" s="1179"/>
      <c r="K33" s="830"/>
      <c r="L33" s="830"/>
      <c r="M33" s="830"/>
      <c r="N33" s="830"/>
      <c r="O33" s="830"/>
      <c r="P33" s="830"/>
      <c r="Q33" s="830"/>
      <c r="R33" s="830"/>
      <c r="S33" s="830"/>
    </row>
    <row r="34" spans="1:19">
      <c r="A34" s="680" t="s">
        <v>639</v>
      </c>
      <c r="B34" s="839"/>
      <c r="C34" s="839"/>
      <c r="D34" s="839"/>
      <c r="E34" s="1176"/>
      <c r="F34" s="1176"/>
      <c r="G34" s="1176"/>
      <c r="H34" s="1176"/>
      <c r="I34" s="1176"/>
      <c r="J34" s="1179"/>
      <c r="K34" s="830"/>
      <c r="L34" s="830"/>
      <c r="M34" s="830"/>
      <c r="N34" s="830"/>
      <c r="O34" s="830"/>
      <c r="P34" s="830"/>
      <c r="Q34" s="830"/>
      <c r="R34" s="830"/>
      <c r="S34" s="830"/>
    </row>
    <row r="35" spans="1:19" ht="13.5" customHeight="1">
      <c r="A35" s="839"/>
      <c r="B35" s="839"/>
      <c r="C35" s="839"/>
      <c r="D35" s="839"/>
      <c r="E35" s="1176"/>
      <c r="F35" s="1176"/>
      <c r="G35" s="1176"/>
      <c r="H35" s="1176"/>
      <c r="I35" s="1176"/>
      <c r="J35" s="1179"/>
      <c r="K35" s="830"/>
      <c r="L35" s="830"/>
      <c r="M35" s="830"/>
      <c r="N35" s="830"/>
      <c r="O35" s="830"/>
      <c r="P35" s="830"/>
      <c r="Q35" s="830"/>
      <c r="R35" s="830"/>
      <c r="S35" s="830"/>
    </row>
    <row r="36" spans="1:19" ht="13.5" customHeight="1">
      <c r="A36" s="1383"/>
      <c r="B36" s="1383"/>
      <c r="C36" s="1383"/>
      <c r="D36" s="1383"/>
      <c r="E36" s="1383"/>
      <c r="F36" s="1383"/>
      <c r="G36" s="1183"/>
      <c r="H36" s="1176"/>
      <c r="I36" s="1176"/>
      <c r="J36" s="834"/>
      <c r="K36" s="830"/>
      <c r="L36" s="830"/>
      <c r="M36" s="830"/>
      <c r="N36" s="830"/>
      <c r="O36" s="830"/>
      <c r="P36" s="830"/>
      <c r="Q36" s="830"/>
      <c r="R36" s="830"/>
      <c r="S36" s="830"/>
    </row>
    <row r="37" spans="1:19" ht="13.5" customHeight="1">
      <c r="A37" s="1379" t="s">
        <v>652</v>
      </c>
      <c r="B37" s="1379"/>
      <c r="C37" s="1184"/>
      <c r="D37" s="1185"/>
      <c r="E37" s="1185"/>
      <c r="F37" s="1185"/>
      <c r="G37" s="1183"/>
      <c r="H37" s="683"/>
      <c r="I37" s="683"/>
      <c r="J37" s="1178"/>
      <c r="K37" s="830"/>
      <c r="L37" s="830"/>
      <c r="M37" s="830"/>
      <c r="N37" s="830"/>
      <c r="O37" s="830"/>
      <c r="P37" s="830"/>
      <c r="Q37" s="830"/>
      <c r="R37" s="830"/>
      <c r="S37" s="830"/>
    </row>
    <row r="38" spans="1:19" ht="13.35" customHeight="1">
      <c r="A38" s="1186" t="s">
        <v>653</v>
      </c>
      <c r="B38" s="1186" t="s">
        <v>654</v>
      </c>
      <c r="C38" s="1187" t="s">
        <v>266</v>
      </c>
      <c r="D38" s="792"/>
      <c r="E38" s="792"/>
      <c r="F38" s="792"/>
      <c r="G38" s="1183"/>
      <c r="H38" s="684"/>
      <c r="I38" s="684"/>
      <c r="J38" s="1177"/>
      <c r="K38" s="830"/>
      <c r="L38" s="830"/>
      <c r="M38" s="830"/>
      <c r="N38" s="830"/>
      <c r="O38" s="830"/>
      <c r="P38" s="830"/>
      <c r="Q38" s="830"/>
      <c r="R38" s="830"/>
      <c r="S38" s="830"/>
    </row>
    <row r="39" spans="1:19" ht="13.35" customHeight="1">
      <c r="A39" s="840" t="s">
        <v>649</v>
      </c>
      <c r="B39" s="1163">
        <f>F29</f>
        <v>7895005</v>
      </c>
      <c r="C39" s="1188">
        <f>B39/B42</f>
        <v>0.83823916163820811</v>
      </c>
      <c r="D39" s="843"/>
      <c r="E39" s="843"/>
      <c r="F39" s="843"/>
      <c r="G39" s="1183"/>
      <c r="K39" s="830"/>
      <c r="L39" s="830"/>
      <c r="M39" s="830"/>
      <c r="N39" s="830"/>
      <c r="O39" s="830"/>
      <c r="P39" s="830"/>
      <c r="Q39" s="830"/>
      <c r="R39" s="830"/>
      <c r="S39" s="830"/>
    </row>
    <row r="40" spans="1:19" ht="13.8">
      <c r="A40" s="840" t="s">
        <v>650</v>
      </c>
      <c r="B40" s="1163">
        <f>F30</f>
        <v>434047</v>
      </c>
      <c r="C40" s="1188">
        <f>B40/B42</f>
        <v>4.6084225835395842E-2</v>
      </c>
      <c r="D40" s="843"/>
      <c r="E40" s="843"/>
      <c r="F40" s="843"/>
      <c r="G40" s="1183"/>
      <c r="K40" s="830"/>
      <c r="L40" s="830"/>
      <c r="M40" s="830"/>
      <c r="N40" s="830"/>
      <c r="O40" s="830"/>
      <c r="P40" s="830"/>
      <c r="Q40" s="830"/>
      <c r="R40" s="830"/>
      <c r="S40" s="830"/>
    </row>
    <row r="41" spans="1:19" ht="13.8">
      <c r="A41" s="845" t="s">
        <v>651</v>
      </c>
      <c r="B41" s="846">
        <f>F31</f>
        <v>1089507</v>
      </c>
      <c r="C41" s="1189">
        <f>B41/B42</f>
        <v>0.11567661252639602</v>
      </c>
      <c r="D41" s="843"/>
      <c r="E41" s="843"/>
      <c r="F41" s="843"/>
      <c r="J41" s="1190"/>
      <c r="K41" s="830"/>
      <c r="L41" s="830"/>
      <c r="M41" s="830"/>
      <c r="N41" s="830"/>
      <c r="O41" s="830"/>
      <c r="P41" s="830"/>
      <c r="Q41" s="830"/>
      <c r="R41" s="830"/>
      <c r="S41" s="830"/>
    </row>
    <row r="42" spans="1:19" ht="13.8">
      <c r="A42" s="677" t="s">
        <v>27</v>
      </c>
      <c r="B42" s="711">
        <f t="shared" ref="B42" si="2">SUM(B39:B41)</f>
        <v>9418559</v>
      </c>
      <c r="C42" s="847">
        <v>0.99999999999999989</v>
      </c>
      <c r="D42" s="843"/>
      <c r="E42" s="843"/>
      <c r="F42" s="843"/>
      <c r="J42" s="1190"/>
      <c r="K42" s="830"/>
      <c r="L42" s="830"/>
      <c r="M42" s="830"/>
      <c r="N42" s="830"/>
      <c r="O42" s="830"/>
      <c r="P42" s="830"/>
      <c r="Q42" s="830"/>
      <c r="R42" s="830"/>
      <c r="S42" s="830"/>
    </row>
    <row r="43" spans="1:19" ht="13.8">
      <c r="A43" s="821" t="s">
        <v>639</v>
      </c>
      <c r="B43" s="1191"/>
      <c r="C43" s="843"/>
      <c r="D43" s="843"/>
      <c r="E43" s="843"/>
      <c r="F43" s="843"/>
      <c r="J43" s="1190"/>
      <c r="K43" s="830"/>
      <c r="S43" s="830"/>
    </row>
    <row r="44" spans="1:19" ht="13.8">
      <c r="A44" s="678"/>
      <c r="B44" s="1191"/>
      <c r="C44" s="843"/>
      <c r="D44" s="843"/>
      <c r="E44" s="843"/>
      <c r="F44" s="843"/>
      <c r="J44" s="1190"/>
      <c r="K44" s="830"/>
      <c r="S44" s="830"/>
    </row>
    <row r="45" spans="1:19">
      <c r="A45" s="816" t="s">
        <v>655</v>
      </c>
      <c r="B45" s="850"/>
      <c r="C45" s="851"/>
      <c r="D45" s="851"/>
      <c r="E45" s="851"/>
      <c r="F45" s="843"/>
      <c r="J45" s="1190"/>
      <c r="K45" s="830"/>
      <c r="L45" s="830"/>
      <c r="M45" s="830"/>
      <c r="N45" s="830"/>
      <c r="O45" s="830"/>
      <c r="P45" s="830"/>
      <c r="Q45" s="830"/>
      <c r="R45" s="830"/>
      <c r="S45" s="830"/>
    </row>
    <row r="46" spans="1:19" ht="52.8">
      <c r="A46" s="703" t="s">
        <v>642</v>
      </c>
      <c r="B46" s="704" t="s">
        <v>656</v>
      </c>
      <c r="C46" s="704" t="s">
        <v>657</v>
      </c>
      <c r="D46" s="704" t="s">
        <v>658</v>
      </c>
      <c r="E46" s="704" t="s">
        <v>659</v>
      </c>
      <c r="F46" s="843"/>
      <c r="J46" s="1190"/>
      <c r="K46" s="830"/>
      <c r="L46" s="830"/>
      <c r="M46" s="830"/>
      <c r="N46" s="830"/>
      <c r="O46" s="830"/>
      <c r="P46" s="830"/>
      <c r="Q46" s="830"/>
      <c r="R46" s="830"/>
      <c r="S46" s="830"/>
    </row>
    <row r="47" spans="1:19" ht="13.8">
      <c r="A47" s="840" t="s">
        <v>649</v>
      </c>
      <c r="B47" s="1192">
        <v>1.7500000000000002E-2</v>
      </c>
      <c r="C47" s="852">
        <v>1.7999999999999999E-2</v>
      </c>
      <c r="D47" s="853">
        <v>1.8100000000000002E-2</v>
      </c>
      <c r="E47" s="854">
        <v>1.9099999999999999E-2</v>
      </c>
      <c r="F47" s="843"/>
      <c r="J47" s="1190"/>
      <c r="K47" s="830"/>
      <c r="L47" s="830"/>
      <c r="M47" s="830"/>
      <c r="N47" s="830"/>
      <c r="O47" s="830"/>
      <c r="P47" s="830"/>
      <c r="Q47" s="830"/>
      <c r="R47" s="830"/>
      <c r="S47" s="830"/>
    </row>
    <row r="48" spans="1:19" ht="13.8">
      <c r="A48" s="840" t="s">
        <v>650</v>
      </c>
      <c r="B48" s="1192">
        <v>1.5599999999999999E-2</v>
      </c>
      <c r="C48" s="852">
        <v>1.4E-2</v>
      </c>
      <c r="D48" s="855">
        <v>5.5999999999999999E-3</v>
      </c>
      <c r="E48" s="854">
        <v>1.72E-2</v>
      </c>
      <c r="F48" s="687"/>
      <c r="J48" s="1190"/>
      <c r="K48" s="830"/>
      <c r="L48" s="1176"/>
      <c r="M48" s="1176"/>
      <c r="N48" s="1176"/>
      <c r="O48" s="1176"/>
      <c r="P48" s="1176"/>
      <c r="Q48" s="1176"/>
      <c r="R48" s="1176"/>
      <c r="S48" s="830"/>
    </row>
    <row r="49" spans="1:19">
      <c r="A49" s="856" t="s">
        <v>651</v>
      </c>
      <c r="B49" s="857">
        <v>9.1000000000000004E-3</v>
      </c>
      <c r="C49" s="858">
        <v>1.2E-2</v>
      </c>
      <c r="D49" s="859">
        <v>1.55E-2</v>
      </c>
      <c r="E49" s="859">
        <v>1.7100000000000001E-2</v>
      </c>
      <c r="F49" s="843"/>
      <c r="J49" s="1190"/>
      <c r="K49" s="830"/>
      <c r="L49" s="830"/>
      <c r="M49" s="830"/>
      <c r="N49" s="830"/>
      <c r="O49" s="830"/>
      <c r="P49" s="830"/>
      <c r="Q49" s="830"/>
      <c r="R49" s="830"/>
      <c r="S49" s="830"/>
    </row>
    <row r="50" spans="1:19">
      <c r="A50" s="821" t="s">
        <v>639</v>
      </c>
      <c r="B50" s="850"/>
      <c r="C50" s="851"/>
      <c r="D50" s="851"/>
      <c r="E50" s="851"/>
      <c r="F50" s="843"/>
      <c r="J50" s="1190"/>
      <c r="K50" s="830"/>
      <c r="L50" s="830"/>
      <c r="M50" s="830"/>
      <c r="N50" s="830"/>
      <c r="O50" s="830"/>
      <c r="P50" s="830"/>
      <c r="Q50" s="830"/>
      <c r="R50" s="830"/>
      <c r="S50" s="830"/>
    </row>
    <row r="51" spans="1:19">
      <c r="A51" s="829" t="s">
        <v>660</v>
      </c>
      <c r="B51" s="850"/>
      <c r="C51" s="851"/>
      <c r="D51" s="851"/>
      <c r="E51" s="851"/>
      <c r="F51" s="843"/>
      <c r="J51" s="1190"/>
      <c r="K51" s="830"/>
      <c r="L51" s="830"/>
      <c r="M51" s="830"/>
      <c r="N51" s="830"/>
      <c r="O51" s="830"/>
      <c r="P51" s="830"/>
      <c r="Q51" s="830"/>
      <c r="R51" s="830"/>
      <c r="S51" s="830"/>
    </row>
    <row r="52" spans="1:19" ht="13.8">
      <c r="A52" s="678"/>
      <c r="B52" s="1191"/>
      <c r="C52" s="843"/>
      <c r="D52" s="843"/>
      <c r="E52" s="843"/>
      <c r="F52" s="843"/>
      <c r="J52" s="1190"/>
      <c r="K52" s="830"/>
      <c r="L52" s="830"/>
      <c r="M52" s="830"/>
      <c r="N52" s="830"/>
      <c r="O52" s="830"/>
      <c r="P52" s="830"/>
      <c r="Q52" s="830"/>
      <c r="R52" s="830"/>
      <c r="S52" s="830"/>
    </row>
    <row r="53" spans="1:19">
      <c r="A53" s="687"/>
      <c r="B53" s="687"/>
      <c r="C53" s="687"/>
      <c r="D53" s="843"/>
      <c r="E53" s="843"/>
      <c r="F53" s="843"/>
      <c r="J53" s="1190"/>
      <c r="K53" s="830"/>
      <c r="L53" s="830"/>
      <c r="M53" s="830"/>
      <c r="N53" s="830"/>
      <c r="O53" s="830"/>
      <c r="P53" s="830"/>
      <c r="Q53" s="830"/>
      <c r="R53" s="830"/>
      <c r="S53" s="830"/>
    </row>
    <row r="54" spans="1:19">
      <c r="A54" s="816" t="s">
        <v>661</v>
      </c>
      <c r="B54" s="850"/>
      <c r="C54" s="843"/>
      <c r="D54" s="843"/>
      <c r="E54" s="843"/>
      <c r="F54" s="843"/>
      <c r="G54" s="860"/>
      <c r="J54" s="1190"/>
      <c r="K54" s="830"/>
      <c r="L54" s="830"/>
      <c r="M54" s="830"/>
      <c r="N54" s="830"/>
      <c r="O54" s="830"/>
      <c r="P54" s="830"/>
      <c r="Q54" s="830"/>
      <c r="R54" s="830"/>
      <c r="S54" s="830"/>
    </row>
    <row r="55" spans="1:19" ht="39.6">
      <c r="A55" s="703" t="s">
        <v>642</v>
      </c>
      <c r="B55" s="704" t="s">
        <v>662</v>
      </c>
      <c r="C55" s="843"/>
      <c r="D55" s="687"/>
      <c r="E55" s="687"/>
      <c r="F55" s="843"/>
      <c r="J55" s="1190"/>
      <c r="K55" s="830"/>
      <c r="L55" s="830"/>
      <c r="M55" s="830"/>
      <c r="N55" s="830"/>
      <c r="O55" s="830"/>
      <c r="P55" s="830"/>
      <c r="Q55" s="830"/>
      <c r="R55" s="830"/>
      <c r="S55" s="830"/>
    </row>
    <row r="56" spans="1:19">
      <c r="A56" s="840" t="s">
        <v>649</v>
      </c>
      <c r="B56" s="1193">
        <v>32.96</v>
      </c>
      <c r="C56" s="843"/>
      <c r="D56" s="843"/>
      <c r="E56" s="843"/>
      <c r="F56" s="843"/>
      <c r="J56" s="1190"/>
      <c r="K56" s="830"/>
      <c r="L56" s="830"/>
      <c r="M56" s="830"/>
      <c r="N56" s="830"/>
      <c r="O56" s="830"/>
      <c r="P56" s="830"/>
      <c r="Q56" s="830"/>
      <c r="R56" s="830"/>
      <c r="S56" s="830"/>
    </row>
    <row r="57" spans="1:19">
      <c r="A57" s="840" t="s">
        <v>650</v>
      </c>
      <c r="B57" s="1193">
        <v>33.049999999999997</v>
      </c>
      <c r="C57" s="843"/>
      <c r="D57" s="843"/>
      <c r="E57" s="843"/>
      <c r="F57" s="687"/>
      <c r="J57" s="1190"/>
      <c r="K57" s="830"/>
      <c r="L57" s="830"/>
      <c r="M57" s="830"/>
      <c r="N57" s="830"/>
      <c r="O57" s="830"/>
      <c r="P57" s="830"/>
      <c r="Q57" s="830"/>
      <c r="R57" s="830"/>
      <c r="S57" s="830"/>
    </row>
    <row r="58" spans="1:19">
      <c r="A58" s="856" t="s">
        <v>651</v>
      </c>
      <c r="B58" s="907">
        <v>27.87</v>
      </c>
      <c r="C58" s="843"/>
      <c r="D58" s="843"/>
      <c r="E58" s="843"/>
      <c r="F58" s="843"/>
      <c r="J58" s="1190"/>
      <c r="K58" s="830"/>
      <c r="L58" s="830"/>
      <c r="M58" s="830"/>
      <c r="N58" s="830"/>
      <c r="O58" s="830"/>
      <c r="P58" s="830"/>
      <c r="Q58" s="830"/>
      <c r="R58" s="830"/>
      <c r="S58" s="830"/>
    </row>
    <row r="59" spans="1:19">
      <c r="A59" s="908" t="s">
        <v>663</v>
      </c>
      <c r="B59" s="850"/>
      <c r="C59" s="843"/>
      <c r="D59" s="843"/>
      <c r="E59" s="843"/>
      <c r="F59" s="843"/>
      <c r="J59" s="1190"/>
      <c r="K59" s="830"/>
      <c r="L59" s="830"/>
      <c r="M59" s="830"/>
      <c r="N59" s="830"/>
      <c r="O59" s="830"/>
      <c r="P59" s="830"/>
      <c r="Q59" s="830"/>
      <c r="R59" s="830"/>
      <c r="S59" s="830"/>
    </row>
    <row r="60" spans="1:19">
      <c r="A60" s="687"/>
      <c r="B60" s="687"/>
      <c r="C60" s="843"/>
      <c r="D60" s="843"/>
      <c r="E60" s="843"/>
      <c r="F60" s="843"/>
      <c r="J60" s="1190"/>
      <c r="K60" s="830"/>
      <c r="L60" s="830"/>
      <c r="M60" s="830"/>
      <c r="N60" s="830"/>
      <c r="O60" s="830"/>
      <c r="P60" s="830"/>
      <c r="Q60" s="830"/>
      <c r="R60" s="830"/>
      <c r="S60" s="830"/>
    </row>
    <row r="61" spans="1:19">
      <c r="A61" s="816" t="s">
        <v>664</v>
      </c>
      <c r="B61" s="687"/>
      <c r="C61" s="843"/>
      <c r="D61" s="843"/>
      <c r="E61" s="843"/>
      <c r="F61" s="843"/>
      <c r="J61" s="1190"/>
      <c r="K61" s="830"/>
      <c r="L61" s="830"/>
      <c r="M61" s="830"/>
      <c r="N61" s="830"/>
      <c r="O61" s="830"/>
      <c r="P61" s="830"/>
      <c r="Q61" s="830"/>
      <c r="R61" s="830"/>
      <c r="S61" s="830"/>
    </row>
    <row r="62" spans="1:19" ht="15" customHeight="1">
      <c r="A62" s="1194"/>
      <c r="B62" s="1386" t="s">
        <v>643</v>
      </c>
      <c r="C62" s="1387"/>
      <c r="D62" s="1387"/>
      <c r="E62" s="1387"/>
      <c r="F62" s="843"/>
      <c r="J62" s="1190"/>
      <c r="K62" s="830"/>
      <c r="L62" s="830"/>
      <c r="M62" s="830"/>
      <c r="N62" s="830"/>
      <c r="O62" s="830"/>
      <c r="P62" s="830"/>
      <c r="Q62" s="830"/>
      <c r="R62" s="830"/>
      <c r="S62" s="830"/>
    </row>
    <row r="63" spans="1:19">
      <c r="A63" s="703" t="s">
        <v>642</v>
      </c>
      <c r="B63" s="704">
        <v>2016</v>
      </c>
      <c r="C63" s="704">
        <v>2017</v>
      </c>
      <c r="D63" s="704">
        <v>2018</v>
      </c>
      <c r="E63" s="704">
        <v>2019</v>
      </c>
      <c r="F63" s="843"/>
      <c r="J63" s="1190"/>
      <c r="K63" s="830"/>
      <c r="L63" s="830"/>
      <c r="M63" s="830"/>
      <c r="N63" s="830"/>
      <c r="O63" s="830"/>
      <c r="P63" s="830"/>
      <c r="Q63" s="830"/>
      <c r="R63" s="830"/>
      <c r="S63" s="830"/>
    </row>
    <row r="64" spans="1:19">
      <c r="A64" s="840" t="s">
        <v>649</v>
      </c>
      <c r="B64" s="1195">
        <v>72395</v>
      </c>
      <c r="C64" s="861">
        <v>65729</v>
      </c>
      <c r="D64" s="862">
        <v>60307</v>
      </c>
      <c r="E64" s="863">
        <v>55668</v>
      </c>
      <c r="F64" s="843"/>
      <c r="J64" s="1190"/>
      <c r="K64" s="830"/>
      <c r="L64" s="1176"/>
      <c r="M64" s="1176"/>
      <c r="N64" s="1176"/>
      <c r="O64" s="1176"/>
      <c r="P64" s="1176"/>
      <c r="Q64" s="1176"/>
      <c r="R64" s="1176"/>
      <c r="S64" s="830"/>
    </row>
    <row r="65" spans="1:21">
      <c r="A65" s="840" t="s">
        <v>650</v>
      </c>
      <c r="B65" s="1195">
        <v>7729</v>
      </c>
      <c r="C65" s="861">
        <v>5986</v>
      </c>
      <c r="D65" s="864">
        <v>4858</v>
      </c>
      <c r="E65" s="863">
        <v>4048</v>
      </c>
      <c r="F65" s="843"/>
      <c r="J65" s="1190"/>
      <c r="K65" s="830"/>
      <c r="L65" s="788"/>
      <c r="M65" s="788"/>
      <c r="N65" s="788"/>
      <c r="O65" s="788"/>
      <c r="P65" s="788"/>
      <c r="Q65" s="788"/>
      <c r="R65" s="788"/>
      <c r="S65" s="830"/>
    </row>
    <row r="66" spans="1:21">
      <c r="A66" s="856" t="s">
        <v>651</v>
      </c>
      <c r="B66" s="865">
        <v>16132</v>
      </c>
      <c r="C66" s="866">
        <v>13186</v>
      </c>
      <c r="D66" s="867">
        <v>10523</v>
      </c>
      <c r="E66" s="867">
        <v>8778</v>
      </c>
      <c r="F66" s="843"/>
      <c r="J66" s="1190"/>
      <c r="K66" s="830"/>
      <c r="L66" s="830"/>
      <c r="M66" s="830"/>
      <c r="N66" s="830"/>
      <c r="O66" s="830"/>
      <c r="P66" s="830"/>
      <c r="Q66" s="830"/>
      <c r="R66" s="830"/>
      <c r="S66" s="830"/>
    </row>
    <row r="67" spans="1:21">
      <c r="A67" s="821" t="s">
        <v>663</v>
      </c>
      <c r="B67" s="821"/>
      <c r="C67" s="679"/>
      <c r="D67" s="679"/>
      <c r="F67" s="687"/>
      <c r="J67" s="1190"/>
      <c r="K67" s="830"/>
      <c r="L67" s="830"/>
      <c r="M67" s="830"/>
      <c r="N67" s="830"/>
      <c r="O67" s="830"/>
      <c r="P67" s="830"/>
      <c r="Q67" s="830"/>
      <c r="R67" s="830"/>
      <c r="S67" s="830"/>
    </row>
    <row r="68" spans="1:21">
      <c r="A68" s="1185"/>
      <c r="B68" s="797"/>
      <c r="C68" s="679"/>
      <c r="D68" s="679"/>
      <c r="F68" s="687"/>
      <c r="J68" s="1190"/>
      <c r="K68" s="830"/>
      <c r="L68" s="1383"/>
      <c r="M68" s="1383"/>
      <c r="N68" s="1383"/>
      <c r="O68" s="1383"/>
      <c r="P68" s="1383"/>
      <c r="Q68" s="1383"/>
      <c r="R68" s="1383"/>
      <c r="S68" s="830"/>
    </row>
    <row r="69" spans="1:21">
      <c r="A69" s="868"/>
      <c r="B69" s="869"/>
      <c r="C69" s="679"/>
      <c r="D69" s="679"/>
      <c r="J69" s="1190"/>
      <c r="K69" s="830"/>
      <c r="L69" s="830"/>
      <c r="M69" s="830"/>
      <c r="N69" s="830"/>
      <c r="O69" s="830"/>
      <c r="P69" s="830"/>
      <c r="Q69" s="830"/>
      <c r="R69" s="830"/>
      <c r="S69" s="830"/>
    </row>
    <row r="70" spans="1:21">
      <c r="A70" s="868"/>
      <c r="B70" s="869"/>
      <c r="C70" s="797"/>
      <c r="D70" s="679"/>
      <c r="J70" s="1190"/>
      <c r="K70" s="830"/>
      <c r="L70" s="830"/>
      <c r="M70" s="830"/>
      <c r="N70" s="830"/>
      <c r="O70" s="830"/>
      <c r="P70" s="830"/>
      <c r="Q70" s="830"/>
      <c r="R70" s="830"/>
      <c r="S70" s="830"/>
    </row>
    <row r="71" spans="1:21" ht="13.8">
      <c r="A71" s="868"/>
      <c r="B71" s="869"/>
      <c r="C71" s="1196"/>
      <c r="D71" s="679"/>
      <c r="J71" s="1190"/>
      <c r="K71" s="830"/>
      <c r="L71" s="830"/>
      <c r="M71" s="830"/>
      <c r="N71" s="830"/>
      <c r="O71" s="830"/>
      <c r="P71" s="830"/>
      <c r="Q71" s="830"/>
      <c r="R71" s="830"/>
      <c r="S71" s="830"/>
    </row>
    <row r="72" spans="1:21" ht="13.8">
      <c r="A72" s="868"/>
      <c r="B72" s="869"/>
      <c r="C72" s="1196"/>
      <c r="D72" s="679"/>
      <c r="J72" s="1190"/>
      <c r="K72" s="830"/>
      <c r="L72" s="830"/>
      <c r="M72" s="830"/>
      <c r="N72" s="830"/>
      <c r="O72" s="830"/>
      <c r="P72" s="830"/>
      <c r="Q72" s="830"/>
      <c r="R72" s="830"/>
      <c r="S72" s="830"/>
    </row>
    <row r="73" spans="1:21" ht="13.8">
      <c r="A73" s="680"/>
      <c r="B73" s="687"/>
      <c r="C73" s="1196"/>
      <c r="D73" s="687"/>
      <c r="E73" s="679"/>
      <c r="J73" s="1190"/>
      <c r="K73" s="830"/>
      <c r="L73" s="830"/>
      <c r="M73" s="830"/>
      <c r="N73" s="830"/>
      <c r="O73" s="830"/>
      <c r="P73" s="830"/>
      <c r="Q73" s="830"/>
      <c r="R73" s="830"/>
      <c r="S73" s="830"/>
    </row>
    <row r="74" spans="1:21">
      <c r="A74" s="678"/>
      <c r="B74" s="687"/>
      <c r="C74" s="870"/>
      <c r="D74" s="687"/>
      <c r="E74" s="679"/>
      <c r="J74" s="1190"/>
      <c r="K74" s="830"/>
      <c r="L74" s="830"/>
      <c r="M74" s="830"/>
      <c r="N74" s="830"/>
      <c r="O74" s="830"/>
      <c r="P74" s="830"/>
      <c r="Q74" s="830"/>
      <c r="R74" s="830"/>
      <c r="S74" s="830"/>
    </row>
    <row r="75" spans="1:21">
      <c r="A75" s="1176"/>
      <c r="B75" s="1176"/>
      <c r="C75" s="679"/>
      <c r="D75" s="687"/>
      <c r="E75" s="679"/>
      <c r="F75" s="679"/>
      <c r="K75" s="830"/>
      <c r="L75" s="830"/>
      <c r="M75" s="830"/>
      <c r="N75" s="830"/>
      <c r="O75" s="830"/>
      <c r="P75" s="830"/>
      <c r="Q75" s="830"/>
      <c r="R75" s="830"/>
      <c r="S75" s="830"/>
      <c r="T75" s="871"/>
      <c r="U75" s="872"/>
    </row>
    <row r="76" spans="1:21">
      <c r="A76" s="792"/>
      <c r="B76" s="792"/>
      <c r="C76" s="679"/>
      <c r="D76" s="687"/>
      <c r="E76" s="679"/>
      <c r="F76" s="679"/>
      <c r="K76" s="830"/>
      <c r="L76" s="1176"/>
      <c r="M76" s="1176"/>
      <c r="N76" s="1176"/>
      <c r="O76" s="1176"/>
      <c r="P76" s="1176"/>
      <c r="Q76" s="1176"/>
      <c r="R76" s="1176"/>
      <c r="S76" s="830"/>
      <c r="T76" s="871"/>
      <c r="U76" s="872"/>
    </row>
    <row r="77" spans="1:21">
      <c r="A77" s="792"/>
      <c r="B77" s="792"/>
      <c r="C77" s="1176"/>
      <c r="D77" s="679"/>
      <c r="F77" s="679"/>
      <c r="K77" s="830"/>
      <c r="L77" s="830"/>
      <c r="M77" s="830"/>
      <c r="N77" s="830"/>
      <c r="O77" s="830"/>
      <c r="P77" s="830"/>
      <c r="Q77" s="830"/>
      <c r="R77" s="830"/>
      <c r="S77" s="830"/>
      <c r="T77" s="871"/>
      <c r="U77" s="872"/>
    </row>
    <row r="78" spans="1:21">
      <c r="A78" s="691"/>
      <c r="B78" s="691"/>
      <c r="C78" s="792"/>
      <c r="D78" s="679"/>
      <c r="F78" s="679"/>
      <c r="K78" s="830"/>
      <c r="L78" s="830"/>
      <c r="M78" s="830"/>
      <c r="N78" s="830"/>
      <c r="O78" s="830"/>
      <c r="P78" s="830"/>
      <c r="Q78" s="830"/>
      <c r="R78" s="830"/>
      <c r="S78" s="830"/>
      <c r="T78" s="871"/>
      <c r="U78" s="872"/>
    </row>
    <row r="79" spans="1:21">
      <c r="A79" s="694"/>
      <c r="B79" s="802"/>
      <c r="C79" s="792"/>
      <c r="D79" s="1176"/>
      <c r="E79" s="1176"/>
      <c r="J79" s="1190"/>
      <c r="K79" s="830"/>
      <c r="L79" s="830"/>
      <c r="M79" s="830"/>
      <c r="N79" s="830"/>
      <c r="O79" s="830"/>
      <c r="P79" s="830"/>
      <c r="Q79" s="830"/>
      <c r="R79" s="830"/>
      <c r="S79" s="830"/>
    </row>
    <row r="80" spans="1:21">
      <c r="A80" s="694"/>
      <c r="B80" s="804"/>
      <c r="C80" s="691"/>
      <c r="D80" s="792"/>
      <c r="E80" s="792"/>
      <c r="J80" s="1190"/>
      <c r="K80" s="830"/>
      <c r="L80" s="830"/>
      <c r="M80" s="830"/>
      <c r="N80" s="830"/>
      <c r="O80" s="830"/>
      <c r="P80" s="830"/>
      <c r="Q80" s="830"/>
      <c r="R80" s="830"/>
      <c r="S80" s="830"/>
    </row>
    <row r="81" spans="1:19">
      <c r="A81" s="694"/>
      <c r="B81" s="693"/>
      <c r="C81" s="802"/>
      <c r="D81" s="801"/>
      <c r="E81" s="792"/>
      <c r="F81" s="1176"/>
      <c r="G81" s="1176"/>
      <c r="J81" s="1190"/>
      <c r="K81" s="830"/>
      <c r="L81" s="830"/>
      <c r="M81" s="830"/>
      <c r="N81" s="830"/>
      <c r="O81" s="830"/>
      <c r="P81" s="830"/>
      <c r="Q81" s="830"/>
      <c r="R81" s="830"/>
      <c r="S81" s="830"/>
    </row>
    <row r="82" spans="1:19">
      <c r="A82" s="694"/>
      <c r="B82" s="805"/>
      <c r="C82" s="804"/>
      <c r="D82" s="691"/>
      <c r="E82" s="691"/>
      <c r="F82" s="792"/>
      <c r="G82" s="792"/>
      <c r="J82" s="1190"/>
      <c r="K82" s="873"/>
      <c r="L82" s="830"/>
      <c r="M82" s="830"/>
      <c r="N82" s="830"/>
      <c r="O82" s="830"/>
      <c r="P82" s="830"/>
      <c r="Q82" s="830"/>
      <c r="R82" s="830"/>
      <c r="S82" s="830"/>
    </row>
    <row r="83" spans="1:19">
      <c r="A83" s="694"/>
      <c r="B83" s="804"/>
      <c r="C83" s="693"/>
      <c r="D83" s="803"/>
      <c r="E83" s="802"/>
      <c r="F83" s="792"/>
      <c r="G83" s="792"/>
      <c r="H83" s="690"/>
      <c r="J83" s="1190"/>
      <c r="K83" s="830"/>
      <c r="L83" s="830"/>
      <c r="M83" s="830"/>
      <c r="N83" s="830"/>
      <c r="O83" s="830"/>
      <c r="P83" s="830"/>
      <c r="Q83" s="830"/>
      <c r="R83" s="830"/>
      <c r="S83" s="830"/>
    </row>
    <row r="84" spans="1:19">
      <c r="A84" s="694"/>
      <c r="B84" s="693"/>
      <c r="C84" s="805"/>
      <c r="D84" s="804"/>
      <c r="E84" s="693"/>
      <c r="F84" s="691"/>
      <c r="G84" s="691"/>
      <c r="H84" s="691"/>
      <c r="J84" s="1190"/>
      <c r="K84" s="873"/>
      <c r="L84" s="830"/>
      <c r="M84" s="830"/>
      <c r="N84" s="830"/>
      <c r="O84" s="830"/>
      <c r="P84" s="830"/>
      <c r="Q84" s="830"/>
      <c r="R84" s="830"/>
      <c r="S84" s="830"/>
    </row>
    <row r="85" spans="1:19">
      <c r="A85" s="694"/>
      <c r="B85" s="805"/>
      <c r="C85" s="804"/>
      <c r="D85" s="693"/>
      <c r="E85" s="693"/>
      <c r="F85" s="802"/>
      <c r="G85" s="692"/>
      <c r="H85" s="692"/>
      <c r="J85" s="1190"/>
      <c r="K85" s="830"/>
      <c r="L85" s="830"/>
      <c r="M85" s="830"/>
      <c r="N85" s="830"/>
      <c r="O85" s="830"/>
      <c r="P85" s="830"/>
      <c r="Q85" s="830"/>
      <c r="R85" s="830"/>
      <c r="S85" s="830"/>
    </row>
    <row r="86" spans="1:19">
      <c r="A86" s="694"/>
      <c r="B86" s="805"/>
      <c r="C86" s="693"/>
      <c r="D86" s="805"/>
      <c r="E86" s="805"/>
      <c r="F86" s="693"/>
      <c r="G86" s="692"/>
      <c r="H86" s="692"/>
      <c r="J86" s="1190"/>
      <c r="K86" s="873"/>
      <c r="L86" s="830"/>
      <c r="M86" s="830"/>
      <c r="N86" s="830"/>
      <c r="O86" s="830"/>
      <c r="P86" s="830"/>
      <c r="Q86" s="830"/>
      <c r="R86" s="830"/>
      <c r="S86" s="830"/>
    </row>
    <row r="87" spans="1:19">
      <c r="A87" s="694"/>
      <c r="B87" s="806"/>
      <c r="C87" s="805"/>
      <c r="D87" s="804"/>
      <c r="E87" s="693"/>
      <c r="F87" s="693"/>
      <c r="G87" s="692"/>
      <c r="H87" s="692"/>
      <c r="J87" s="1190"/>
      <c r="K87" s="830"/>
      <c r="L87" s="830"/>
      <c r="M87" s="830"/>
      <c r="N87" s="830"/>
      <c r="O87" s="830"/>
      <c r="P87" s="830"/>
      <c r="Q87" s="830"/>
      <c r="R87" s="830"/>
      <c r="S87" s="830"/>
    </row>
    <row r="88" spans="1:19">
      <c r="A88" s="694"/>
      <c r="B88" s="804"/>
      <c r="C88" s="805"/>
      <c r="D88" s="693"/>
      <c r="E88" s="693"/>
      <c r="F88" s="805"/>
      <c r="G88" s="692"/>
      <c r="H88" s="692"/>
      <c r="J88" s="1190"/>
      <c r="K88" s="873"/>
      <c r="L88" s="830"/>
      <c r="M88" s="830"/>
      <c r="N88" s="830"/>
      <c r="O88" s="830"/>
      <c r="P88" s="830"/>
      <c r="Q88" s="830"/>
      <c r="R88" s="830"/>
      <c r="S88" s="830"/>
    </row>
    <row r="89" spans="1:19">
      <c r="A89" s="694"/>
      <c r="B89" s="693"/>
      <c r="C89" s="806"/>
      <c r="D89" s="805"/>
      <c r="E89" s="805"/>
      <c r="F89" s="693"/>
      <c r="G89" s="692"/>
      <c r="H89" s="692"/>
      <c r="J89" s="1190"/>
      <c r="K89" s="830"/>
      <c r="L89" s="830"/>
      <c r="M89" s="830"/>
      <c r="N89" s="830"/>
      <c r="O89" s="830"/>
      <c r="P89" s="830"/>
      <c r="Q89" s="830"/>
      <c r="R89" s="830"/>
      <c r="S89" s="830"/>
    </row>
    <row r="90" spans="1:19">
      <c r="A90" s="694"/>
      <c r="B90" s="693"/>
      <c r="C90" s="804"/>
      <c r="D90" s="805"/>
      <c r="E90" s="805"/>
      <c r="F90" s="693"/>
      <c r="G90" s="692"/>
      <c r="H90" s="692"/>
      <c r="J90" s="1190"/>
      <c r="K90" s="873"/>
      <c r="L90" s="830"/>
      <c r="M90" s="830"/>
      <c r="N90" s="830"/>
      <c r="O90" s="830"/>
      <c r="P90" s="830"/>
      <c r="Q90" s="830"/>
      <c r="R90" s="830"/>
      <c r="S90" s="830"/>
    </row>
    <row r="91" spans="1:19">
      <c r="A91" s="691"/>
      <c r="B91" s="691"/>
      <c r="C91" s="693"/>
      <c r="D91" s="806"/>
      <c r="E91" s="806"/>
      <c r="F91" s="805"/>
      <c r="G91" s="692"/>
      <c r="H91" s="692"/>
      <c r="J91" s="1190"/>
      <c r="K91" s="830"/>
      <c r="L91" s="830"/>
      <c r="M91" s="830"/>
      <c r="N91" s="830"/>
      <c r="O91" s="830"/>
      <c r="P91" s="830"/>
      <c r="Q91" s="830"/>
      <c r="R91" s="830"/>
      <c r="S91" s="830"/>
    </row>
    <row r="92" spans="1:19">
      <c r="A92" s="694"/>
      <c r="B92" s="802"/>
      <c r="C92" s="693"/>
      <c r="D92" s="804"/>
      <c r="E92" s="807"/>
      <c r="F92" s="805"/>
      <c r="G92" s="692"/>
      <c r="H92" s="692"/>
      <c r="J92" s="1190"/>
      <c r="K92" s="873"/>
      <c r="L92" s="830"/>
      <c r="M92" s="830"/>
      <c r="N92" s="830"/>
      <c r="O92" s="830"/>
      <c r="P92" s="830"/>
      <c r="Q92" s="830"/>
      <c r="R92" s="830"/>
      <c r="S92" s="830"/>
    </row>
    <row r="93" spans="1:19">
      <c r="A93" s="694"/>
      <c r="B93" s="804"/>
      <c r="C93" s="691"/>
      <c r="D93" s="693"/>
      <c r="E93" s="693"/>
      <c r="F93" s="806"/>
      <c r="G93" s="692"/>
      <c r="H93" s="692"/>
      <c r="J93" s="1190"/>
      <c r="K93" s="830"/>
      <c r="L93" s="830"/>
      <c r="M93" s="830"/>
      <c r="N93" s="830"/>
      <c r="O93" s="830"/>
      <c r="P93" s="830"/>
      <c r="Q93" s="830"/>
      <c r="R93" s="830"/>
      <c r="S93" s="830"/>
    </row>
    <row r="94" spans="1:19">
      <c r="A94" s="694"/>
      <c r="B94" s="693"/>
      <c r="C94" s="802"/>
      <c r="D94" s="693"/>
      <c r="E94" s="693"/>
      <c r="F94" s="807"/>
      <c r="G94" s="692"/>
      <c r="H94" s="692"/>
      <c r="J94" s="1190"/>
      <c r="K94" s="873"/>
      <c r="L94" s="830"/>
      <c r="M94" s="830"/>
      <c r="N94" s="830"/>
      <c r="O94" s="830"/>
      <c r="P94" s="830"/>
      <c r="Q94" s="830"/>
      <c r="R94" s="830"/>
      <c r="S94" s="830"/>
    </row>
    <row r="95" spans="1:19">
      <c r="A95" s="694"/>
      <c r="B95" s="805"/>
      <c r="C95" s="804"/>
      <c r="D95" s="691"/>
      <c r="E95" s="691"/>
      <c r="F95" s="693"/>
      <c r="G95" s="693"/>
      <c r="H95" s="692"/>
      <c r="J95" s="1190"/>
      <c r="K95" s="830"/>
      <c r="L95" s="830"/>
      <c r="M95" s="830"/>
      <c r="N95" s="830"/>
      <c r="O95" s="830"/>
      <c r="P95" s="830"/>
      <c r="Q95" s="830"/>
      <c r="R95" s="830"/>
      <c r="S95" s="830"/>
    </row>
    <row r="96" spans="1:19">
      <c r="A96" s="694"/>
      <c r="B96" s="804"/>
      <c r="C96" s="693"/>
      <c r="D96" s="803"/>
      <c r="E96" s="802"/>
      <c r="F96" s="693"/>
      <c r="G96" s="802"/>
      <c r="H96" s="693"/>
      <c r="J96" s="1190"/>
      <c r="K96" s="873"/>
      <c r="L96" s="830"/>
      <c r="M96" s="830"/>
      <c r="N96" s="830"/>
      <c r="O96" s="830"/>
      <c r="P96" s="830"/>
      <c r="Q96" s="830"/>
      <c r="R96" s="830"/>
      <c r="S96" s="830"/>
    </row>
    <row r="97" spans="1:19">
      <c r="A97" s="694"/>
      <c r="B97" s="693"/>
      <c r="C97" s="805"/>
      <c r="D97" s="804"/>
      <c r="E97" s="693"/>
      <c r="F97" s="691"/>
      <c r="G97" s="691"/>
      <c r="H97" s="691"/>
      <c r="J97" s="1190"/>
      <c r="K97" s="830"/>
      <c r="L97" s="830"/>
      <c r="M97" s="830"/>
      <c r="N97" s="830"/>
      <c r="O97" s="830"/>
      <c r="P97" s="830"/>
      <c r="Q97" s="830"/>
      <c r="R97" s="830"/>
      <c r="S97" s="830"/>
    </row>
    <row r="98" spans="1:19">
      <c r="A98" s="694"/>
      <c r="B98" s="805"/>
      <c r="C98" s="804"/>
      <c r="D98" s="693"/>
      <c r="E98" s="693"/>
      <c r="F98" s="802"/>
      <c r="G98" s="692"/>
      <c r="H98" s="692"/>
      <c r="J98" s="1190"/>
      <c r="K98" s="873"/>
      <c r="L98" s="830"/>
      <c r="M98" s="830"/>
      <c r="N98" s="830"/>
      <c r="O98" s="830"/>
      <c r="P98" s="830"/>
      <c r="Q98" s="830"/>
      <c r="R98" s="830"/>
      <c r="S98" s="830"/>
    </row>
    <row r="99" spans="1:19">
      <c r="A99" s="694"/>
      <c r="B99" s="805"/>
      <c r="C99" s="693"/>
      <c r="D99" s="805"/>
      <c r="E99" s="805"/>
      <c r="F99" s="693"/>
      <c r="G99" s="692"/>
      <c r="H99" s="692"/>
      <c r="J99" s="1190"/>
      <c r="K99" s="830"/>
      <c r="L99" s="830"/>
      <c r="M99" s="830"/>
      <c r="N99" s="830"/>
      <c r="O99" s="830"/>
      <c r="P99" s="830"/>
      <c r="Q99" s="830"/>
      <c r="R99" s="830"/>
      <c r="S99" s="830"/>
    </row>
    <row r="100" spans="1:19">
      <c r="A100" s="694"/>
      <c r="B100" s="806"/>
      <c r="C100" s="805"/>
      <c r="D100" s="804"/>
      <c r="E100" s="693"/>
      <c r="F100" s="693"/>
      <c r="G100" s="692"/>
      <c r="H100" s="692"/>
      <c r="J100" s="1190"/>
      <c r="K100" s="873"/>
      <c r="L100" s="830"/>
      <c r="M100" s="830"/>
      <c r="N100" s="830"/>
      <c r="O100" s="830"/>
      <c r="P100" s="830"/>
      <c r="Q100" s="830"/>
      <c r="R100" s="830"/>
      <c r="S100" s="830"/>
    </row>
    <row r="101" spans="1:19">
      <c r="A101" s="694"/>
      <c r="B101" s="804"/>
      <c r="C101" s="805"/>
      <c r="D101" s="693"/>
      <c r="E101" s="693"/>
      <c r="F101" s="805"/>
      <c r="G101" s="692"/>
      <c r="H101" s="692"/>
      <c r="J101" s="1190"/>
      <c r="K101" s="830"/>
      <c r="L101" s="830"/>
      <c r="M101" s="830"/>
      <c r="N101" s="830"/>
      <c r="O101" s="830"/>
      <c r="P101" s="830"/>
      <c r="Q101" s="830"/>
      <c r="R101" s="830"/>
      <c r="S101" s="830"/>
    </row>
    <row r="102" spans="1:19">
      <c r="A102" s="694"/>
      <c r="B102" s="693"/>
      <c r="C102" s="806"/>
      <c r="D102" s="805"/>
      <c r="E102" s="805"/>
      <c r="F102" s="693"/>
      <c r="G102" s="692"/>
      <c r="H102" s="692"/>
      <c r="J102" s="1190"/>
      <c r="K102" s="873"/>
      <c r="L102" s="830"/>
      <c r="M102" s="830"/>
      <c r="N102" s="830"/>
      <c r="O102" s="830"/>
      <c r="P102" s="830"/>
      <c r="Q102" s="830"/>
      <c r="R102" s="830"/>
      <c r="S102" s="830"/>
    </row>
    <row r="103" spans="1:19">
      <c r="A103" s="694"/>
      <c r="B103" s="693"/>
      <c r="C103" s="804"/>
      <c r="D103" s="805"/>
      <c r="E103" s="805"/>
      <c r="F103" s="693"/>
      <c r="G103" s="692"/>
      <c r="H103" s="692"/>
      <c r="J103" s="1190"/>
      <c r="K103" s="830"/>
      <c r="L103" s="830"/>
      <c r="M103" s="830"/>
      <c r="N103" s="830"/>
      <c r="O103" s="830"/>
      <c r="P103" s="830"/>
      <c r="Q103" s="830"/>
      <c r="R103" s="830"/>
      <c r="S103" s="830"/>
    </row>
    <row r="104" spans="1:19">
      <c r="A104" s="691"/>
      <c r="B104" s="691"/>
      <c r="C104" s="693"/>
      <c r="D104" s="806"/>
      <c r="E104" s="806"/>
      <c r="F104" s="805"/>
      <c r="G104" s="692"/>
      <c r="H104" s="692"/>
      <c r="J104" s="1190"/>
      <c r="K104" s="873"/>
      <c r="L104" s="830"/>
      <c r="M104" s="830"/>
      <c r="N104" s="830"/>
      <c r="O104" s="830"/>
      <c r="P104" s="830"/>
      <c r="Q104" s="830"/>
      <c r="R104" s="830"/>
      <c r="S104" s="830"/>
    </row>
    <row r="105" spans="1:19">
      <c r="A105" s="694"/>
      <c r="B105" s="802"/>
      <c r="C105" s="693"/>
      <c r="D105" s="804"/>
      <c r="E105" s="807"/>
      <c r="F105" s="805"/>
      <c r="G105" s="692"/>
      <c r="H105" s="692"/>
      <c r="J105" s="1190"/>
      <c r="K105" s="830"/>
      <c r="L105" s="830"/>
      <c r="M105" s="830"/>
      <c r="N105" s="830"/>
      <c r="O105" s="830"/>
      <c r="P105" s="830"/>
      <c r="Q105" s="830"/>
      <c r="R105" s="830"/>
      <c r="S105" s="830"/>
    </row>
    <row r="106" spans="1:19">
      <c r="A106" s="694"/>
      <c r="B106" s="804"/>
      <c r="C106" s="691"/>
      <c r="D106" s="693"/>
      <c r="E106" s="693"/>
      <c r="F106" s="806"/>
      <c r="G106" s="692"/>
      <c r="H106" s="692"/>
      <c r="J106" s="1190"/>
      <c r="K106" s="873"/>
      <c r="L106" s="830"/>
      <c r="M106" s="830"/>
      <c r="N106" s="830"/>
      <c r="O106" s="830"/>
      <c r="P106" s="830"/>
      <c r="Q106" s="830"/>
      <c r="R106" s="830"/>
      <c r="S106" s="830"/>
    </row>
    <row r="107" spans="1:19">
      <c r="A107" s="694"/>
      <c r="B107" s="693"/>
      <c r="C107" s="802"/>
      <c r="D107" s="693"/>
      <c r="E107" s="693"/>
      <c r="F107" s="807"/>
      <c r="G107" s="692"/>
      <c r="H107" s="692"/>
      <c r="J107" s="1190"/>
      <c r="K107" s="830"/>
      <c r="L107" s="830"/>
      <c r="M107" s="830"/>
      <c r="N107" s="830"/>
      <c r="O107" s="830"/>
      <c r="P107" s="830"/>
      <c r="Q107" s="830"/>
      <c r="R107" s="830"/>
      <c r="S107" s="830"/>
    </row>
    <row r="108" spans="1:19">
      <c r="A108" s="694"/>
      <c r="B108" s="805"/>
      <c r="C108" s="804"/>
      <c r="D108" s="691"/>
      <c r="E108" s="691"/>
      <c r="F108" s="693"/>
      <c r="G108" s="693"/>
      <c r="H108" s="692"/>
      <c r="J108" s="1190"/>
      <c r="K108" s="873"/>
      <c r="L108" s="830"/>
      <c r="M108" s="830"/>
      <c r="N108" s="830"/>
      <c r="O108" s="830"/>
      <c r="P108" s="830"/>
      <c r="Q108" s="830"/>
      <c r="R108" s="830"/>
      <c r="S108" s="830"/>
    </row>
    <row r="109" spans="1:19">
      <c r="A109" s="694"/>
      <c r="B109" s="804"/>
      <c r="C109" s="693"/>
      <c r="D109" s="803"/>
      <c r="E109" s="802"/>
      <c r="F109" s="693"/>
      <c r="G109" s="802"/>
      <c r="H109" s="693"/>
      <c r="J109" s="1190"/>
      <c r="K109" s="830"/>
      <c r="L109" s="830"/>
      <c r="M109" s="830"/>
      <c r="N109" s="830"/>
      <c r="O109" s="830"/>
      <c r="P109" s="830"/>
      <c r="Q109" s="830"/>
      <c r="R109" s="830"/>
      <c r="S109" s="830"/>
    </row>
    <row r="110" spans="1:19">
      <c r="A110" s="694"/>
      <c r="B110" s="693"/>
      <c r="C110" s="805"/>
      <c r="D110" s="804"/>
      <c r="E110" s="693"/>
      <c r="F110" s="691"/>
      <c r="G110" s="691"/>
      <c r="H110" s="691"/>
      <c r="J110" s="1190"/>
      <c r="K110" s="873"/>
      <c r="L110" s="830"/>
      <c r="M110" s="830"/>
      <c r="N110" s="830"/>
      <c r="O110" s="830"/>
      <c r="P110" s="830"/>
      <c r="Q110" s="830"/>
      <c r="R110" s="830"/>
      <c r="S110" s="830"/>
    </row>
    <row r="111" spans="1:19">
      <c r="A111" s="694"/>
      <c r="B111" s="805"/>
      <c r="C111" s="804"/>
      <c r="D111" s="693"/>
      <c r="E111" s="693"/>
      <c r="F111" s="802"/>
      <c r="G111" s="692"/>
      <c r="H111" s="692"/>
      <c r="J111" s="1190"/>
      <c r="K111" s="830"/>
      <c r="L111" s="830"/>
      <c r="M111" s="830"/>
      <c r="N111" s="830"/>
      <c r="O111" s="830"/>
      <c r="P111" s="830"/>
      <c r="Q111" s="830"/>
      <c r="R111" s="830"/>
      <c r="S111" s="830"/>
    </row>
    <row r="112" spans="1:19">
      <c r="A112" s="694"/>
      <c r="B112" s="805"/>
      <c r="C112" s="693"/>
      <c r="D112" s="805"/>
      <c r="E112" s="805"/>
      <c r="F112" s="693"/>
      <c r="G112" s="692"/>
      <c r="H112" s="692"/>
      <c r="J112" s="1190"/>
      <c r="K112" s="873"/>
      <c r="L112" s="830"/>
      <c r="M112" s="830"/>
      <c r="N112" s="830"/>
      <c r="O112" s="830"/>
      <c r="P112" s="830"/>
      <c r="Q112" s="830"/>
      <c r="R112" s="830"/>
      <c r="S112" s="830"/>
    </row>
    <row r="113" spans="1:19">
      <c r="A113" s="694"/>
      <c r="B113" s="806"/>
      <c r="C113" s="805"/>
      <c r="D113" s="804"/>
      <c r="E113" s="693"/>
      <c r="F113" s="693"/>
      <c r="G113" s="692"/>
      <c r="H113" s="692"/>
      <c r="J113" s="1190"/>
      <c r="K113" s="830"/>
      <c r="L113" s="830"/>
      <c r="M113" s="830"/>
      <c r="N113" s="830"/>
      <c r="O113" s="830"/>
      <c r="P113" s="830"/>
      <c r="Q113" s="830"/>
      <c r="R113" s="830"/>
      <c r="S113" s="830"/>
    </row>
    <row r="114" spans="1:19">
      <c r="A114" s="694"/>
      <c r="B114" s="804"/>
      <c r="C114" s="805"/>
      <c r="D114" s="693"/>
      <c r="E114" s="693"/>
      <c r="F114" s="805"/>
      <c r="G114" s="692"/>
      <c r="H114" s="692"/>
      <c r="J114" s="1190"/>
      <c r="K114" s="873"/>
      <c r="L114" s="830"/>
      <c r="M114" s="830"/>
      <c r="N114" s="830"/>
      <c r="O114" s="830"/>
      <c r="P114" s="830"/>
      <c r="Q114" s="830"/>
      <c r="R114" s="830"/>
      <c r="S114" s="830"/>
    </row>
    <row r="115" spans="1:19">
      <c r="A115" s="694"/>
      <c r="B115" s="693"/>
      <c r="C115" s="806"/>
      <c r="D115" s="805"/>
      <c r="E115" s="805"/>
      <c r="F115" s="693"/>
      <c r="G115" s="692"/>
      <c r="H115" s="692"/>
      <c r="J115" s="1190"/>
      <c r="K115" s="830"/>
      <c r="L115" s="830"/>
      <c r="M115" s="830"/>
      <c r="N115" s="830"/>
      <c r="O115" s="830"/>
      <c r="P115" s="830"/>
      <c r="Q115" s="830"/>
      <c r="R115" s="830"/>
      <c r="S115" s="830"/>
    </row>
    <row r="116" spans="1:19">
      <c r="A116" s="694"/>
      <c r="B116" s="693"/>
      <c r="C116" s="804"/>
      <c r="D116" s="805"/>
      <c r="E116" s="805"/>
      <c r="F116" s="693"/>
      <c r="G116" s="692"/>
      <c r="H116" s="692"/>
      <c r="J116" s="1190"/>
      <c r="K116" s="873"/>
      <c r="L116" s="830"/>
      <c r="M116" s="830"/>
      <c r="N116" s="830"/>
      <c r="O116" s="830"/>
      <c r="P116" s="830"/>
      <c r="Q116" s="830"/>
      <c r="R116" s="830"/>
      <c r="S116" s="830"/>
    </row>
    <row r="117" spans="1:19">
      <c r="A117" s="1197"/>
      <c r="B117" s="687"/>
      <c r="C117" s="693"/>
      <c r="D117" s="806"/>
      <c r="E117" s="806"/>
      <c r="F117" s="805"/>
      <c r="G117" s="692"/>
      <c r="H117" s="692"/>
      <c r="J117" s="1190"/>
      <c r="K117" s="830"/>
      <c r="L117" s="830"/>
      <c r="M117" s="830"/>
      <c r="N117" s="830"/>
      <c r="O117" s="830"/>
      <c r="P117" s="830"/>
      <c r="Q117" s="830"/>
      <c r="R117" s="830"/>
      <c r="S117" s="830"/>
    </row>
    <row r="118" spans="1:19">
      <c r="A118" s="1198"/>
      <c r="B118" s="687"/>
      <c r="C118" s="693"/>
      <c r="D118" s="804"/>
      <c r="E118" s="807"/>
      <c r="F118" s="805"/>
      <c r="G118" s="692"/>
      <c r="H118" s="692"/>
      <c r="J118" s="1190"/>
      <c r="K118" s="873"/>
      <c r="L118" s="830"/>
      <c r="M118" s="830"/>
      <c r="N118" s="830"/>
      <c r="O118" s="830"/>
      <c r="P118" s="830"/>
      <c r="Q118" s="830"/>
      <c r="R118" s="830"/>
      <c r="S118" s="830"/>
    </row>
    <row r="119" spans="1:19">
      <c r="A119" s="1198"/>
      <c r="B119" s="687"/>
      <c r="C119" s="679"/>
      <c r="D119" s="693"/>
      <c r="E119" s="693"/>
      <c r="F119" s="806"/>
      <c r="G119" s="692"/>
      <c r="H119" s="692"/>
      <c r="J119" s="1190"/>
      <c r="K119" s="830"/>
      <c r="L119" s="830"/>
      <c r="M119" s="830"/>
      <c r="N119" s="830"/>
      <c r="O119" s="830"/>
      <c r="P119" s="830"/>
      <c r="Q119" s="830"/>
      <c r="R119" s="830"/>
      <c r="S119" s="830"/>
    </row>
    <row r="120" spans="1:19">
      <c r="A120" s="678"/>
      <c r="B120" s="687"/>
      <c r="C120" s="679"/>
      <c r="D120" s="693"/>
      <c r="E120" s="693"/>
      <c r="F120" s="807"/>
      <c r="G120" s="692"/>
      <c r="H120" s="692"/>
      <c r="J120" s="1190"/>
      <c r="K120" s="873"/>
      <c r="L120" s="830"/>
      <c r="M120" s="830"/>
      <c r="N120" s="830"/>
      <c r="O120" s="830"/>
      <c r="P120" s="830"/>
      <c r="Q120" s="830"/>
      <c r="R120" s="830"/>
      <c r="S120" s="830"/>
    </row>
    <row r="121" spans="1:19">
      <c r="A121" s="1169"/>
      <c r="B121" s="1169"/>
      <c r="C121" s="679"/>
      <c r="D121" s="679"/>
      <c r="F121" s="693"/>
      <c r="G121" s="693"/>
      <c r="H121" s="692"/>
      <c r="J121" s="1190"/>
      <c r="K121" s="830"/>
      <c r="L121" s="830"/>
      <c r="M121" s="830"/>
      <c r="N121" s="830"/>
      <c r="O121" s="830"/>
      <c r="P121" s="830"/>
      <c r="Q121" s="830"/>
      <c r="R121" s="830"/>
      <c r="S121" s="830"/>
    </row>
    <row r="122" spans="1:19">
      <c r="A122" s="797"/>
      <c r="B122" s="797"/>
      <c r="C122" s="679"/>
      <c r="D122" s="679"/>
      <c r="F122" s="693"/>
      <c r="G122" s="802"/>
      <c r="H122" s="693"/>
      <c r="J122" s="1190"/>
      <c r="K122" s="873"/>
      <c r="L122" s="830"/>
      <c r="M122" s="830"/>
      <c r="N122" s="830"/>
      <c r="O122" s="830"/>
      <c r="P122" s="830"/>
      <c r="Q122" s="830"/>
      <c r="R122" s="830"/>
      <c r="S122" s="830"/>
    </row>
    <row r="123" spans="1:19" ht="15">
      <c r="A123" s="691"/>
      <c r="B123" s="691"/>
      <c r="C123" s="1169"/>
      <c r="D123" s="679"/>
      <c r="J123" s="1199"/>
      <c r="K123" s="830"/>
      <c r="L123" s="830"/>
      <c r="M123" s="830"/>
      <c r="N123" s="830"/>
      <c r="O123" s="830"/>
      <c r="P123" s="830"/>
      <c r="Q123" s="830"/>
      <c r="R123" s="830"/>
      <c r="S123" s="830"/>
    </row>
    <row r="124" spans="1:19" ht="15">
      <c r="A124" s="687"/>
      <c r="B124" s="843"/>
      <c r="C124" s="797"/>
      <c r="D124" s="679"/>
      <c r="J124" s="1199"/>
      <c r="K124" s="830"/>
      <c r="L124" s="830"/>
      <c r="M124" s="830"/>
      <c r="N124" s="830"/>
      <c r="O124" s="830"/>
      <c r="P124" s="830"/>
      <c r="Q124" s="830"/>
      <c r="R124" s="830"/>
      <c r="S124" s="830"/>
    </row>
    <row r="125" spans="1:19" ht="15">
      <c r="A125" s="687"/>
      <c r="B125" s="843"/>
      <c r="C125" s="691"/>
      <c r="D125" s="1169"/>
      <c r="J125" s="1199"/>
      <c r="K125" s="830"/>
      <c r="L125" s="830"/>
      <c r="M125" s="830"/>
      <c r="N125" s="830"/>
      <c r="O125" s="830"/>
      <c r="P125" s="830"/>
      <c r="Q125" s="830"/>
      <c r="R125" s="830"/>
      <c r="S125" s="830"/>
    </row>
    <row r="126" spans="1:19">
      <c r="A126" s="687"/>
      <c r="B126" s="843"/>
      <c r="C126" s="843"/>
      <c r="D126" s="797"/>
      <c r="J126" s="874"/>
      <c r="K126" s="830"/>
      <c r="L126" s="830"/>
      <c r="M126" s="830"/>
      <c r="N126" s="830"/>
      <c r="O126" s="830"/>
      <c r="P126" s="830"/>
      <c r="Q126" s="830"/>
      <c r="R126" s="830"/>
      <c r="S126" s="830"/>
    </row>
    <row r="127" spans="1:19">
      <c r="A127" s="687"/>
      <c r="B127" s="843"/>
      <c r="C127" s="843"/>
      <c r="D127" s="691"/>
      <c r="J127" s="875"/>
      <c r="K127" s="830"/>
      <c r="L127" s="830"/>
      <c r="M127" s="830"/>
      <c r="N127" s="830"/>
      <c r="O127" s="830"/>
      <c r="P127" s="830"/>
      <c r="Q127" s="830"/>
      <c r="R127" s="830"/>
      <c r="S127" s="830"/>
    </row>
    <row r="128" spans="1:19">
      <c r="A128" s="687"/>
      <c r="B128" s="843"/>
      <c r="C128" s="843"/>
      <c r="D128" s="843"/>
      <c r="J128" s="875"/>
      <c r="K128" s="830"/>
      <c r="L128" s="830"/>
      <c r="M128" s="830"/>
      <c r="N128" s="830"/>
      <c r="O128" s="830"/>
      <c r="P128" s="830"/>
      <c r="Q128" s="830"/>
      <c r="R128" s="830"/>
      <c r="S128" s="830"/>
    </row>
    <row r="129" spans="1:32">
      <c r="A129" s="687"/>
      <c r="B129" s="843"/>
      <c r="C129" s="843"/>
      <c r="D129" s="843"/>
      <c r="K129" s="830"/>
      <c r="L129" s="830"/>
      <c r="M129" s="830"/>
      <c r="N129" s="830"/>
      <c r="O129" s="830"/>
      <c r="P129" s="830"/>
      <c r="Q129" s="830"/>
      <c r="R129" s="830"/>
      <c r="S129" s="830"/>
    </row>
    <row r="130" spans="1:32">
      <c r="A130" s="694"/>
      <c r="B130" s="1200"/>
      <c r="C130" s="843"/>
      <c r="D130" s="843"/>
      <c r="J130" s="874"/>
      <c r="K130" s="830"/>
      <c r="L130" s="830"/>
      <c r="M130" s="830"/>
      <c r="N130" s="830"/>
      <c r="O130" s="830"/>
      <c r="P130" s="830"/>
      <c r="Q130" s="830"/>
      <c r="R130" s="830"/>
      <c r="S130" s="830"/>
    </row>
    <row r="131" spans="1:32">
      <c r="A131" s="691"/>
      <c r="B131" s="691"/>
      <c r="C131" s="843"/>
      <c r="D131" s="843"/>
      <c r="J131" s="876"/>
      <c r="K131" s="830"/>
      <c r="L131" s="830"/>
      <c r="M131" s="830"/>
      <c r="N131" s="830"/>
      <c r="O131" s="830"/>
      <c r="P131" s="830"/>
      <c r="Q131" s="830"/>
      <c r="R131" s="830"/>
      <c r="S131" s="830"/>
    </row>
    <row r="132" spans="1:32" ht="12.75" customHeight="1">
      <c r="A132" s="694"/>
      <c r="B132" s="877"/>
      <c r="C132" s="1200"/>
      <c r="D132" s="843"/>
      <c r="J132" s="876"/>
      <c r="K132" s="830"/>
      <c r="L132" s="830"/>
      <c r="M132" s="830"/>
      <c r="N132" s="830"/>
      <c r="O132" s="830"/>
      <c r="P132" s="830"/>
      <c r="Q132" s="830"/>
      <c r="R132" s="830"/>
      <c r="S132" s="830"/>
    </row>
    <row r="133" spans="1:32">
      <c r="A133" s="694"/>
      <c r="B133" s="877"/>
      <c r="C133" s="691"/>
      <c r="D133" s="843"/>
      <c r="J133" s="876"/>
      <c r="K133" s="830"/>
      <c r="L133" s="830"/>
      <c r="M133" s="830"/>
      <c r="N133" s="830"/>
      <c r="O133" s="830"/>
      <c r="P133" s="830"/>
      <c r="Q133" s="830"/>
      <c r="R133" s="830"/>
      <c r="S133" s="830"/>
    </row>
    <row r="134" spans="1:32">
      <c r="A134" s="687"/>
      <c r="B134" s="843"/>
      <c r="C134" s="877"/>
      <c r="D134" s="1200"/>
      <c r="J134" s="876"/>
      <c r="K134" s="830"/>
      <c r="L134" s="830"/>
      <c r="M134" s="830"/>
      <c r="N134" s="830"/>
      <c r="O134" s="830"/>
      <c r="P134" s="830"/>
      <c r="Q134" s="830"/>
      <c r="R134" s="830"/>
      <c r="S134" s="830"/>
    </row>
    <row r="135" spans="1:32" ht="15">
      <c r="A135" s="694"/>
      <c r="B135" s="843"/>
      <c r="C135" s="877"/>
      <c r="D135" s="691"/>
      <c r="J135" s="1199"/>
      <c r="K135" s="830"/>
      <c r="L135" s="830"/>
      <c r="M135" s="830"/>
      <c r="N135" s="830"/>
      <c r="O135" s="830"/>
      <c r="P135" s="830"/>
      <c r="Q135" s="830"/>
      <c r="R135" s="830"/>
      <c r="S135" s="830"/>
    </row>
    <row r="136" spans="1:32" ht="15">
      <c r="A136" s="694"/>
      <c r="B136" s="843"/>
      <c r="C136" s="843"/>
      <c r="D136" s="877"/>
      <c r="J136" s="1199"/>
      <c r="K136" s="830"/>
      <c r="L136" s="830"/>
      <c r="M136" s="830"/>
      <c r="N136" s="830"/>
      <c r="O136" s="830"/>
      <c r="P136" s="830"/>
      <c r="Q136" s="830"/>
      <c r="R136" s="830"/>
      <c r="S136" s="830"/>
    </row>
    <row r="137" spans="1:32">
      <c r="A137" s="694"/>
      <c r="B137" s="878"/>
      <c r="C137" s="843"/>
      <c r="D137" s="877"/>
      <c r="J137" s="875"/>
      <c r="K137" s="830"/>
      <c r="L137" s="830"/>
      <c r="M137" s="830"/>
      <c r="N137" s="830"/>
      <c r="O137" s="830"/>
      <c r="P137" s="830"/>
      <c r="Q137" s="830"/>
      <c r="R137" s="830"/>
      <c r="S137" s="830"/>
    </row>
    <row r="138" spans="1:32">
      <c r="A138" s="694"/>
      <c r="B138" s="1201"/>
      <c r="C138" s="843"/>
      <c r="D138" s="843"/>
      <c r="J138" s="875"/>
      <c r="K138" s="830"/>
      <c r="L138" s="830"/>
      <c r="M138" s="830"/>
      <c r="N138" s="830"/>
      <c r="O138" s="830"/>
      <c r="P138" s="830"/>
      <c r="Q138" s="830"/>
      <c r="R138" s="830"/>
      <c r="S138" s="830"/>
      <c r="V138" s="788"/>
      <c r="W138" s="788"/>
    </row>
    <row r="139" spans="1:32">
      <c r="A139" s="691"/>
      <c r="B139" s="691"/>
      <c r="C139" s="878"/>
      <c r="D139" s="843"/>
      <c r="K139" s="830"/>
      <c r="L139" s="830"/>
      <c r="M139" s="830"/>
      <c r="N139" s="830"/>
      <c r="O139" s="830"/>
      <c r="P139" s="830"/>
      <c r="Q139" s="830"/>
      <c r="R139" s="830"/>
      <c r="S139" s="830"/>
      <c r="T139" s="788"/>
      <c r="U139" s="788"/>
      <c r="X139" s="788"/>
      <c r="Y139" s="788"/>
      <c r="Z139" s="788"/>
      <c r="AA139" s="788"/>
      <c r="AB139" s="788"/>
      <c r="AC139" s="788"/>
      <c r="AD139" s="788"/>
      <c r="AE139" s="788"/>
      <c r="AF139" s="788"/>
    </row>
    <row r="140" spans="1:32">
      <c r="A140" s="694"/>
      <c r="B140" s="1202"/>
      <c r="C140" s="1201"/>
      <c r="D140" s="843"/>
      <c r="E140" s="841"/>
      <c r="J140" s="874"/>
      <c r="K140" s="830"/>
      <c r="L140" s="830"/>
      <c r="M140" s="830"/>
      <c r="N140" s="830"/>
      <c r="O140" s="830"/>
      <c r="P140" s="830"/>
      <c r="Q140" s="830"/>
      <c r="R140" s="830"/>
      <c r="S140" s="830"/>
    </row>
    <row r="141" spans="1:32">
      <c r="A141" s="694"/>
      <c r="B141" s="1203"/>
      <c r="C141" s="691"/>
      <c r="D141" s="878"/>
      <c r="J141" s="876"/>
      <c r="K141" s="830"/>
      <c r="L141" s="830"/>
      <c r="M141" s="830"/>
      <c r="N141" s="830"/>
      <c r="O141" s="830"/>
      <c r="P141" s="830"/>
      <c r="Q141" s="830"/>
      <c r="R141" s="830"/>
      <c r="S141" s="830"/>
    </row>
    <row r="142" spans="1:32">
      <c r="A142" s="687"/>
      <c r="B142" s="1203"/>
      <c r="C142" s="841"/>
      <c r="D142" s="1201"/>
      <c r="J142" s="876"/>
      <c r="K142" s="830"/>
      <c r="L142" s="830"/>
      <c r="M142" s="830"/>
      <c r="N142" s="830"/>
      <c r="O142" s="830"/>
      <c r="P142" s="830"/>
      <c r="Q142" s="830"/>
      <c r="R142" s="830"/>
      <c r="S142" s="830"/>
    </row>
    <row r="143" spans="1:32">
      <c r="A143" s="668"/>
      <c r="B143" s="687"/>
      <c r="C143" s="1203"/>
      <c r="D143" s="691"/>
      <c r="J143" s="876"/>
      <c r="K143" s="830"/>
      <c r="L143" s="830"/>
      <c r="M143" s="830"/>
      <c r="N143" s="830"/>
      <c r="O143" s="830"/>
      <c r="P143" s="830"/>
      <c r="Q143" s="830"/>
      <c r="R143" s="830"/>
      <c r="S143" s="830"/>
    </row>
    <row r="144" spans="1:32" ht="15">
      <c r="A144" s="1197"/>
      <c r="B144" s="687"/>
      <c r="C144" s="1203"/>
      <c r="D144" s="841"/>
      <c r="J144" s="1199"/>
      <c r="K144" s="830"/>
      <c r="L144" s="830"/>
      <c r="M144" s="830"/>
      <c r="N144" s="830"/>
      <c r="O144" s="830"/>
      <c r="P144" s="830"/>
      <c r="Q144" s="830"/>
      <c r="R144" s="830"/>
      <c r="S144" s="830"/>
    </row>
    <row r="145" spans="1:32">
      <c r="A145" s="1197"/>
      <c r="B145" s="687"/>
      <c r="C145" s="679"/>
      <c r="D145" s="1203"/>
      <c r="E145" s="841"/>
      <c r="J145" s="875"/>
      <c r="K145" s="830"/>
      <c r="L145" s="830"/>
      <c r="M145" s="830"/>
      <c r="N145" s="830"/>
      <c r="O145" s="830"/>
      <c r="P145" s="830"/>
      <c r="Q145" s="830"/>
      <c r="R145" s="830"/>
      <c r="S145" s="830"/>
    </row>
    <row r="146" spans="1:32">
      <c r="A146" s="1197"/>
      <c r="B146" s="687"/>
      <c r="C146" s="679"/>
      <c r="D146" s="1203"/>
      <c r="J146" s="875"/>
      <c r="K146" s="830"/>
      <c r="L146" s="830"/>
      <c r="M146" s="830"/>
      <c r="N146" s="830"/>
      <c r="O146" s="830"/>
      <c r="P146" s="830"/>
      <c r="Q146" s="830"/>
      <c r="R146" s="830"/>
      <c r="S146" s="830"/>
    </row>
    <row r="147" spans="1:32" s="831" customFormat="1">
      <c r="A147" s="678"/>
      <c r="B147" s="687"/>
      <c r="C147" s="679"/>
      <c r="D147" s="679"/>
      <c r="E147" s="844"/>
      <c r="F147" s="841"/>
      <c r="G147" s="841"/>
      <c r="H147" s="844"/>
      <c r="I147" s="844"/>
      <c r="J147" s="1204"/>
      <c r="K147" s="830"/>
      <c r="L147" s="830"/>
      <c r="M147" s="830"/>
      <c r="N147" s="830"/>
      <c r="O147" s="830"/>
      <c r="P147" s="830"/>
      <c r="Q147" s="830"/>
      <c r="R147" s="830"/>
      <c r="S147" s="830"/>
      <c r="T147" s="830"/>
      <c r="U147" s="830"/>
      <c r="V147" s="830"/>
      <c r="W147" s="830"/>
      <c r="X147" s="830"/>
      <c r="Y147" s="830"/>
      <c r="Z147" s="830"/>
      <c r="AA147" s="830"/>
      <c r="AB147" s="830"/>
      <c r="AC147" s="830"/>
      <c r="AD147" s="830"/>
      <c r="AE147" s="830"/>
      <c r="AF147" s="830"/>
    </row>
    <row r="148" spans="1:32" s="831" customFormat="1">
      <c r="A148" s="1169"/>
      <c r="B148" s="1169"/>
      <c r="C148" s="679"/>
      <c r="D148" s="679"/>
      <c r="E148" s="844"/>
      <c r="F148" s="844"/>
      <c r="G148" s="844"/>
      <c r="H148" s="844"/>
      <c r="I148" s="844"/>
      <c r="J148" s="1204"/>
      <c r="K148" s="830"/>
      <c r="L148" s="830"/>
      <c r="M148" s="830"/>
      <c r="N148" s="830"/>
      <c r="O148" s="830"/>
      <c r="P148" s="830"/>
      <c r="Q148" s="830"/>
      <c r="R148" s="830"/>
      <c r="S148" s="830"/>
      <c r="T148" s="830"/>
      <c r="U148" s="830"/>
      <c r="V148" s="830"/>
      <c r="W148" s="830"/>
      <c r="X148" s="830"/>
      <c r="Y148" s="830"/>
      <c r="Z148" s="830"/>
      <c r="AA148" s="830"/>
      <c r="AB148" s="830"/>
      <c r="AC148" s="830"/>
      <c r="AD148" s="830"/>
      <c r="AE148" s="830"/>
      <c r="AF148" s="830"/>
    </row>
    <row r="149" spans="1:32" s="831" customFormat="1">
      <c r="A149" s="797"/>
      <c r="B149" s="792"/>
      <c r="C149" s="679"/>
      <c r="D149" s="679"/>
      <c r="E149" s="844"/>
      <c r="F149" s="844"/>
      <c r="G149" s="844"/>
      <c r="H149" s="844"/>
      <c r="I149" s="844"/>
      <c r="J149" s="1204"/>
      <c r="K149" s="830"/>
      <c r="L149" s="830"/>
      <c r="M149" s="830"/>
      <c r="N149" s="830"/>
      <c r="O149" s="830"/>
      <c r="P149" s="830"/>
      <c r="Q149" s="830"/>
      <c r="R149" s="830"/>
      <c r="S149" s="830"/>
      <c r="T149" s="830"/>
      <c r="U149" s="830"/>
      <c r="V149" s="830"/>
      <c r="W149" s="830"/>
      <c r="X149" s="830"/>
      <c r="Y149" s="830"/>
      <c r="Z149" s="830"/>
      <c r="AA149" s="830"/>
      <c r="AB149" s="830"/>
      <c r="AC149" s="830"/>
      <c r="AD149" s="830"/>
      <c r="AE149" s="830"/>
      <c r="AF149" s="830"/>
    </row>
    <row r="150" spans="1:32">
      <c r="A150" s="691"/>
      <c r="B150" s="691"/>
      <c r="C150" s="1169"/>
      <c r="D150" s="679"/>
      <c r="K150" s="830"/>
      <c r="L150" s="830"/>
      <c r="M150" s="830"/>
      <c r="N150" s="830"/>
      <c r="O150" s="830"/>
      <c r="P150" s="830"/>
      <c r="Q150" s="830"/>
      <c r="R150" s="830"/>
      <c r="S150" s="830"/>
    </row>
    <row r="151" spans="1:32" ht="13.5" customHeight="1">
      <c r="A151" s="694"/>
      <c r="B151" s="695"/>
      <c r="C151" s="792"/>
      <c r="D151" s="679"/>
      <c r="K151" s="830"/>
      <c r="L151" s="830"/>
      <c r="M151" s="830"/>
      <c r="N151" s="830"/>
      <c r="O151" s="830"/>
      <c r="P151" s="830"/>
      <c r="Q151" s="830"/>
      <c r="R151" s="830"/>
      <c r="S151" s="830"/>
    </row>
    <row r="152" spans="1:32" ht="13.5" customHeight="1">
      <c r="A152" s="694"/>
      <c r="B152" s="695"/>
      <c r="C152" s="691"/>
      <c r="D152" s="1169"/>
      <c r="K152" s="830"/>
      <c r="L152" s="830"/>
      <c r="M152" s="830"/>
      <c r="N152" s="830"/>
      <c r="O152" s="830"/>
      <c r="P152" s="830"/>
      <c r="Q152" s="830"/>
      <c r="R152" s="830"/>
      <c r="S152" s="830"/>
    </row>
    <row r="153" spans="1:32" ht="13.5" customHeight="1">
      <c r="A153" s="694"/>
      <c r="B153" s="696"/>
      <c r="C153" s="879"/>
      <c r="D153" s="792"/>
      <c r="K153" s="830"/>
      <c r="L153" s="830"/>
      <c r="M153" s="830"/>
      <c r="N153" s="830"/>
      <c r="O153" s="830"/>
      <c r="P153" s="830"/>
      <c r="Q153" s="830"/>
      <c r="R153" s="830"/>
      <c r="S153" s="830"/>
    </row>
    <row r="154" spans="1:32" ht="13.5" customHeight="1">
      <c r="A154" s="694"/>
      <c r="B154" s="696"/>
      <c r="C154" s="879"/>
      <c r="D154" s="691"/>
      <c r="K154" s="830"/>
      <c r="L154" s="830"/>
      <c r="M154" s="830"/>
      <c r="N154" s="830"/>
      <c r="O154" s="830"/>
      <c r="P154" s="830"/>
      <c r="Q154" s="830"/>
      <c r="R154" s="830"/>
      <c r="S154" s="830"/>
    </row>
    <row r="155" spans="1:32">
      <c r="A155" s="880"/>
      <c r="B155" s="881"/>
      <c r="C155" s="696"/>
      <c r="D155" s="879"/>
      <c r="K155" s="830"/>
      <c r="L155" s="830"/>
      <c r="M155" s="830"/>
      <c r="N155" s="830"/>
      <c r="O155" s="830"/>
      <c r="P155" s="830"/>
      <c r="Q155" s="830"/>
      <c r="R155" s="830"/>
      <c r="S155" s="830"/>
    </row>
    <row r="156" spans="1:32">
      <c r="A156" s="694"/>
      <c r="B156" s="696"/>
      <c r="C156" s="696"/>
      <c r="D156" s="879"/>
      <c r="K156" s="830"/>
      <c r="L156" s="830"/>
      <c r="M156" s="830"/>
      <c r="N156" s="830"/>
      <c r="O156" s="830"/>
      <c r="P156" s="830"/>
      <c r="Q156" s="830"/>
      <c r="R156" s="830"/>
      <c r="S156" s="830"/>
    </row>
    <row r="157" spans="1:32" ht="12.75" customHeight="1">
      <c r="A157" s="680"/>
      <c r="C157" s="881"/>
      <c r="D157" s="696"/>
      <c r="K157" s="830"/>
      <c r="L157" s="830"/>
      <c r="M157" s="830"/>
      <c r="N157" s="830"/>
      <c r="O157" s="830"/>
      <c r="P157" s="830"/>
      <c r="Q157" s="830"/>
      <c r="R157" s="830"/>
      <c r="S157" s="830"/>
    </row>
    <row r="158" spans="1:32">
      <c r="C158" s="696"/>
      <c r="D158" s="696"/>
      <c r="K158" s="830"/>
      <c r="L158" s="830"/>
      <c r="M158" s="830"/>
      <c r="N158" s="830"/>
      <c r="O158" s="830"/>
      <c r="P158" s="830"/>
      <c r="Q158" s="830"/>
      <c r="R158" s="830"/>
      <c r="S158" s="830"/>
    </row>
    <row r="159" spans="1:32">
      <c r="D159" s="881"/>
      <c r="K159" s="830"/>
      <c r="L159" s="830"/>
      <c r="M159" s="830"/>
      <c r="N159" s="830"/>
      <c r="O159" s="830"/>
      <c r="P159" s="830"/>
      <c r="Q159" s="830"/>
      <c r="R159" s="830"/>
      <c r="S159" s="830"/>
    </row>
    <row r="160" spans="1:32">
      <c r="A160" s="1169"/>
      <c r="B160" s="1169"/>
      <c r="D160" s="696"/>
      <c r="K160" s="830"/>
      <c r="L160" s="830"/>
      <c r="M160" s="830"/>
      <c r="N160" s="830"/>
      <c r="O160" s="830"/>
      <c r="P160" s="830"/>
      <c r="Q160" s="830"/>
      <c r="R160" s="830"/>
      <c r="S160" s="830"/>
    </row>
    <row r="161" spans="1:19" ht="25.5" customHeight="1">
      <c r="A161" s="809"/>
      <c r="B161" s="1171"/>
      <c r="K161" s="830"/>
      <c r="L161" s="830"/>
      <c r="M161" s="830"/>
      <c r="N161" s="830"/>
      <c r="O161" s="830"/>
      <c r="P161" s="830"/>
      <c r="Q161" s="830"/>
      <c r="R161" s="830"/>
      <c r="S161" s="830"/>
    </row>
    <row r="162" spans="1:19" ht="13.5" customHeight="1">
      <c r="A162" s="810"/>
      <c r="B162" s="673"/>
      <c r="C162" s="1169"/>
      <c r="K162" s="830"/>
      <c r="L162" s="830"/>
      <c r="M162" s="830"/>
      <c r="N162" s="830"/>
      <c r="O162" s="830"/>
      <c r="P162" s="830"/>
      <c r="Q162" s="830"/>
      <c r="R162" s="830"/>
      <c r="S162" s="830"/>
    </row>
    <row r="163" spans="1:19">
      <c r="A163" s="883"/>
      <c r="B163" s="884"/>
      <c r="C163" s="1171"/>
      <c r="K163" s="830"/>
      <c r="L163" s="830"/>
      <c r="M163" s="830"/>
      <c r="N163" s="830"/>
      <c r="O163" s="830"/>
      <c r="P163" s="830"/>
      <c r="Q163" s="830"/>
      <c r="R163" s="830"/>
      <c r="S163" s="830"/>
    </row>
    <row r="164" spans="1:19">
      <c r="A164" s="883"/>
      <c r="B164" s="884"/>
      <c r="C164" s="673"/>
      <c r="D164" s="1169"/>
      <c r="K164" s="830"/>
      <c r="L164" s="830"/>
      <c r="M164" s="830"/>
      <c r="N164" s="830"/>
      <c r="O164" s="830"/>
      <c r="P164" s="830"/>
      <c r="Q164" s="830"/>
      <c r="R164" s="830"/>
      <c r="S164" s="830"/>
    </row>
    <row r="165" spans="1:19">
      <c r="A165" s="883"/>
      <c r="B165" s="884"/>
      <c r="C165" s="884"/>
      <c r="D165" s="1371"/>
      <c r="E165" s="1371"/>
      <c r="K165" s="830"/>
      <c r="L165" s="830"/>
      <c r="M165" s="830"/>
      <c r="N165" s="830"/>
      <c r="O165" s="830"/>
      <c r="P165" s="830"/>
      <c r="Q165" s="830"/>
      <c r="R165" s="830"/>
      <c r="S165" s="830"/>
    </row>
    <row r="166" spans="1:19">
      <c r="A166" s="883"/>
      <c r="B166" s="884"/>
      <c r="C166" s="884"/>
      <c r="D166" s="673"/>
      <c r="E166" s="673"/>
      <c r="K166" s="830"/>
      <c r="L166" s="830"/>
      <c r="M166" s="830"/>
      <c r="N166" s="830"/>
      <c r="O166" s="830"/>
      <c r="P166" s="830"/>
      <c r="Q166" s="830"/>
      <c r="R166" s="830"/>
      <c r="S166" s="830"/>
    </row>
    <row r="167" spans="1:19" ht="26.7" customHeight="1">
      <c r="A167" s="883"/>
      <c r="B167" s="884"/>
      <c r="C167" s="884"/>
      <c r="D167" s="884"/>
      <c r="E167" s="884"/>
      <c r="F167" s="1371"/>
      <c r="G167" s="1371"/>
      <c r="K167" s="830"/>
      <c r="L167" s="830"/>
      <c r="M167" s="830"/>
      <c r="N167" s="830"/>
      <c r="O167" s="830"/>
      <c r="P167" s="830"/>
      <c r="Q167" s="830"/>
      <c r="R167" s="830"/>
      <c r="S167" s="830"/>
    </row>
    <row r="168" spans="1:19">
      <c r="A168" s="883"/>
      <c r="B168" s="884"/>
      <c r="C168" s="884"/>
      <c r="D168" s="884"/>
      <c r="E168" s="884"/>
      <c r="F168" s="673"/>
      <c r="G168" s="673"/>
      <c r="K168" s="830"/>
      <c r="L168" s="830"/>
      <c r="M168" s="830"/>
      <c r="N168" s="830"/>
      <c r="O168" s="830"/>
      <c r="P168" s="830"/>
      <c r="Q168" s="830"/>
      <c r="R168" s="830"/>
      <c r="S168" s="830"/>
    </row>
    <row r="169" spans="1:19">
      <c r="A169" s="883"/>
      <c r="B169" s="884"/>
      <c r="C169" s="884"/>
      <c r="D169" s="884"/>
      <c r="E169" s="884"/>
      <c r="F169" s="884"/>
      <c r="G169" s="884"/>
      <c r="K169" s="830"/>
      <c r="L169" s="830"/>
      <c r="M169" s="830"/>
      <c r="N169" s="830"/>
      <c r="O169" s="830"/>
      <c r="P169" s="830"/>
      <c r="Q169" s="830"/>
      <c r="R169" s="830"/>
      <c r="S169" s="830"/>
    </row>
    <row r="170" spans="1:19">
      <c r="A170" s="883"/>
      <c r="B170" s="884"/>
      <c r="C170" s="884"/>
      <c r="D170" s="884"/>
      <c r="E170" s="884"/>
      <c r="F170" s="884"/>
      <c r="G170" s="884"/>
      <c r="H170" s="883"/>
      <c r="K170" s="830"/>
      <c r="L170" s="830"/>
      <c r="M170" s="830"/>
      <c r="N170" s="830"/>
      <c r="O170" s="830"/>
      <c r="P170" s="830"/>
      <c r="Q170" s="830"/>
      <c r="R170" s="830"/>
      <c r="S170" s="830"/>
    </row>
    <row r="171" spans="1:19">
      <c r="A171" s="883"/>
      <c r="B171" s="884"/>
      <c r="C171" s="884"/>
      <c r="D171" s="884"/>
      <c r="E171" s="884"/>
      <c r="F171" s="884"/>
      <c r="G171" s="884"/>
      <c r="H171" s="883"/>
      <c r="K171" s="830"/>
      <c r="L171" s="830"/>
      <c r="M171" s="830"/>
      <c r="N171" s="830"/>
      <c r="O171" s="830"/>
      <c r="P171" s="830"/>
      <c r="Q171" s="830"/>
      <c r="R171" s="830"/>
      <c r="S171" s="830"/>
    </row>
    <row r="172" spans="1:19">
      <c r="A172" s="883"/>
      <c r="B172" s="884"/>
      <c r="C172" s="884"/>
      <c r="D172" s="884"/>
      <c r="E172" s="884"/>
      <c r="F172" s="884"/>
      <c r="G172" s="884"/>
      <c r="H172" s="883"/>
      <c r="K172" s="830"/>
      <c r="L172" s="830"/>
      <c r="M172" s="830"/>
      <c r="N172" s="830"/>
      <c r="O172" s="830"/>
      <c r="P172" s="830"/>
      <c r="Q172" s="830"/>
      <c r="R172" s="830"/>
      <c r="S172" s="830"/>
    </row>
    <row r="173" spans="1:19">
      <c r="A173" s="883"/>
      <c r="B173" s="884"/>
      <c r="C173" s="884"/>
      <c r="D173" s="884"/>
      <c r="E173" s="884"/>
      <c r="F173" s="884"/>
      <c r="G173" s="884"/>
      <c r="H173" s="883"/>
      <c r="K173" s="830"/>
      <c r="L173" s="830"/>
      <c r="M173" s="830"/>
      <c r="N173" s="830"/>
      <c r="O173" s="830"/>
      <c r="P173" s="830"/>
      <c r="Q173" s="830"/>
      <c r="R173" s="830"/>
      <c r="S173" s="830"/>
    </row>
    <row r="174" spans="1:19">
      <c r="A174" s="883"/>
      <c r="B174" s="884"/>
      <c r="C174" s="884"/>
      <c r="D174" s="884"/>
      <c r="E174" s="884"/>
      <c r="F174" s="884"/>
      <c r="G174" s="884"/>
      <c r="H174" s="830"/>
      <c r="K174" s="830"/>
      <c r="L174" s="830"/>
      <c r="M174" s="830"/>
      <c r="N174" s="830"/>
      <c r="O174" s="830"/>
      <c r="P174" s="830"/>
      <c r="Q174" s="830"/>
      <c r="R174" s="830"/>
      <c r="S174" s="830"/>
    </row>
    <row r="175" spans="1:19">
      <c r="A175" s="883"/>
      <c r="B175" s="884"/>
      <c r="C175" s="884"/>
      <c r="D175" s="884"/>
      <c r="E175" s="884"/>
      <c r="F175" s="884"/>
      <c r="G175" s="884"/>
      <c r="H175" s="830"/>
      <c r="K175" s="830"/>
      <c r="L175" s="830"/>
      <c r="M175" s="830"/>
      <c r="N175" s="830"/>
      <c r="O175" s="830"/>
      <c r="P175" s="830"/>
      <c r="Q175" s="830"/>
      <c r="R175" s="830"/>
      <c r="S175" s="830"/>
    </row>
    <row r="176" spans="1:19">
      <c r="A176" s="883"/>
      <c r="B176" s="884"/>
      <c r="C176" s="884"/>
      <c r="D176" s="884"/>
      <c r="E176" s="884"/>
      <c r="F176" s="884"/>
      <c r="G176" s="884"/>
      <c r="H176" s="830"/>
      <c r="K176" s="830"/>
      <c r="L176" s="830"/>
      <c r="M176" s="830"/>
      <c r="N176" s="830"/>
      <c r="O176" s="830"/>
      <c r="P176" s="830"/>
      <c r="Q176" s="830"/>
      <c r="R176" s="830"/>
      <c r="S176" s="830"/>
    </row>
    <row r="177" spans="1:19">
      <c r="A177" s="883"/>
      <c r="B177" s="884"/>
      <c r="C177" s="884"/>
      <c r="D177" s="884"/>
      <c r="E177" s="884"/>
      <c r="F177" s="884"/>
      <c r="G177" s="884"/>
      <c r="H177" s="830"/>
      <c r="K177" s="830"/>
      <c r="L177" s="830"/>
      <c r="M177" s="830"/>
      <c r="N177" s="830"/>
      <c r="O177" s="830"/>
      <c r="P177" s="830"/>
      <c r="Q177" s="830"/>
      <c r="R177" s="830"/>
      <c r="S177" s="830"/>
    </row>
    <row r="178" spans="1:19">
      <c r="A178" s="883"/>
      <c r="B178" s="884"/>
      <c r="C178" s="884"/>
      <c r="D178" s="884"/>
      <c r="E178" s="884"/>
      <c r="F178" s="884"/>
      <c r="G178" s="884"/>
      <c r="H178" s="883"/>
      <c r="K178" s="830"/>
      <c r="L178" s="830"/>
      <c r="M178" s="830"/>
      <c r="N178" s="830"/>
      <c r="O178" s="830"/>
      <c r="P178" s="830"/>
      <c r="Q178" s="830"/>
      <c r="R178" s="830"/>
      <c r="S178" s="830"/>
    </row>
    <row r="179" spans="1:19">
      <c r="A179" s="883"/>
      <c r="B179" s="884"/>
      <c r="C179" s="884"/>
      <c r="D179" s="884"/>
      <c r="E179" s="884"/>
      <c r="F179" s="884"/>
      <c r="G179" s="884"/>
      <c r="H179" s="883"/>
      <c r="K179" s="830"/>
      <c r="L179" s="830"/>
      <c r="M179" s="830"/>
      <c r="N179" s="830"/>
      <c r="O179" s="830"/>
      <c r="P179" s="830"/>
      <c r="Q179" s="830"/>
      <c r="R179" s="830"/>
      <c r="S179" s="830"/>
    </row>
    <row r="180" spans="1:19">
      <c r="A180" s="883"/>
      <c r="B180" s="884"/>
      <c r="C180" s="884"/>
      <c r="D180" s="884"/>
      <c r="E180" s="884"/>
      <c r="F180" s="884"/>
      <c r="G180" s="884"/>
      <c r="H180" s="883"/>
      <c r="K180" s="830"/>
      <c r="L180" s="830"/>
      <c r="M180" s="830"/>
      <c r="N180" s="830"/>
      <c r="O180" s="830"/>
      <c r="P180" s="830"/>
      <c r="Q180" s="830"/>
      <c r="R180" s="830"/>
      <c r="S180" s="830"/>
    </row>
    <row r="181" spans="1:19">
      <c r="A181" s="883"/>
      <c r="B181" s="884"/>
      <c r="C181" s="884"/>
      <c r="D181" s="884"/>
      <c r="E181" s="884"/>
      <c r="F181" s="884"/>
      <c r="G181" s="884"/>
      <c r="H181" s="883"/>
      <c r="K181" s="830"/>
      <c r="L181" s="830"/>
      <c r="M181" s="830"/>
      <c r="N181" s="830"/>
      <c r="O181" s="830"/>
      <c r="P181" s="830"/>
      <c r="Q181" s="830"/>
      <c r="R181" s="830"/>
      <c r="S181" s="830"/>
    </row>
    <row r="182" spans="1:19">
      <c r="A182" s="883"/>
      <c r="B182" s="884"/>
      <c r="C182" s="884"/>
      <c r="D182" s="884"/>
      <c r="E182" s="884"/>
      <c r="F182" s="884"/>
      <c r="G182" s="884"/>
      <c r="H182" s="883"/>
      <c r="K182" s="830"/>
      <c r="L182" s="830"/>
      <c r="M182" s="830"/>
      <c r="N182" s="830"/>
      <c r="O182" s="830"/>
      <c r="P182" s="830"/>
      <c r="Q182" s="830"/>
      <c r="R182" s="830"/>
      <c r="S182" s="830"/>
    </row>
    <row r="183" spans="1:19">
      <c r="A183" s="883"/>
      <c r="B183" s="884"/>
      <c r="C183" s="884"/>
      <c r="D183" s="884"/>
      <c r="E183" s="884"/>
      <c r="F183" s="884"/>
      <c r="G183" s="884"/>
      <c r="H183" s="883"/>
      <c r="K183" s="830"/>
      <c r="L183" s="830"/>
      <c r="M183" s="830"/>
      <c r="N183" s="830"/>
      <c r="O183" s="830"/>
      <c r="P183" s="830"/>
      <c r="Q183" s="830"/>
      <c r="R183" s="830"/>
      <c r="S183" s="830"/>
    </row>
    <row r="184" spans="1:19">
      <c r="A184" s="883"/>
      <c r="B184" s="884"/>
      <c r="C184" s="884"/>
      <c r="D184" s="884"/>
      <c r="E184" s="884"/>
      <c r="F184" s="884"/>
      <c r="G184" s="884"/>
      <c r="H184" s="883"/>
      <c r="K184" s="830"/>
      <c r="L184" s="830"/>
      <c r="M184" s="830"/>
      <c r="N184" s="830"/>
      <c r="O184" s="830"/>
      <c r="P184" s="830"/>
      <c r="Q184" s="830"/>
      <c r="R184" s="830"/>
      <c r="S184" s="830"/>
    </row>
    <row r="185" spans="1:19">
      <c r="A185" s="883"/>
      <c r="B185" s="884"/>
      <c r="C185" s="884"/>
      <c r="D185" s="884"/>
      <c r="E185" s="884"/>
      <c r="F185" s="884"/>
      <c r="G185" s="884"/>
      <c r="H185" s="830"/>
      <c r="K185" s="830"/>
      <c r="L185" s="830"/>
      <c r="M185" s="830"/>
      <c r="N185" s="830"/>
      <c r="O185" s="830"/>
      <c r="P185" s="830"/>
      <c r="Q185" s="830"/>
      <c r="R185" s="830"/>
      <c r="S185" s="830"/>
    </row>
    <row r="186" spans="1:19">
      <c r="A186" s="883"/>
      <c r="B186" s="884"/>
      <c r="C186" s="884"/>
      <c r="D186" s="884"/>
      <c r="E186" s="884"/>
      <c r="F186" s="884"/>
      <c r="G186" s="884"/>
      <c r="H186" s="830"/>
      <c r="K186" s="830"/>
      <c r="L186" s="830"/>
      <c r="M186" s="830"/>
      <c r="N186" s="830"/>
      <c r="O186" s="830"/>
      <c r="P186" s="830"/>
      <c r="Q186" s="830"/>
      <c r="R186" s="830"/>
      <c r="S186" s="830"/>
    </row>
    <row r="187" spans="1:19">
      <c r="A187" s="883"/>
      <c r="B187" s="884"/>
      <c r="C187" s="884"/>
      <c r="D187" s="884"/>
      <c r="E187" s="884"/>
      <c r="F187" s="884"/>
      <c r="G187" s="884"/>
      <c r="H187" s="830"/>
      <c r="K187" s="830"/>
      <c r="L187" s="830"/>
      <c r="M187" s="830"/>
      <c r="N187" s="830"/>
      <c r="O187" s="830"/>
      <c r="P187" s="830"/>
      <c r="Q187" s="830"/>
      <c r="R187" s="830"/>
      <c r="S187" s="830"/>
    </row>
    <row r="188" spans="1:19">
      <c r="C188" s="884"/>
      <c r="D188" s="884"/>
      <c r="E188" s="884"/>
      <c r="F188" s="884"/>
      <c r="G188" s="884"/>
      <c r="H188" s="830"/>
      <c r="K188" s="830"/>
      <c r="L188" s="830"/>
      <c r="M188" s="830"/>
      <c r="N188" s="830"/>
      <c r="O188" s="830"/>
      <c r="P188" s="830"/>
      <c r="Q188" s="830"/>
      <c r="R188" s="830"/>
      <c r="S188" s="830"/>
    </row>
    <row r="189" spans="1:19">
      <c r="C189" s="884"/>
      <c r="D189" s="884"/>
      <c r="E189" s="884"/>
      <c r="F189" s="884"/>
      <c r="G189" s="884"/>
      <c r="H189" s="883"/>
      <c r="K189" s="830"/>
      <c r="L189" s="830"/>
      <c r="M189" s="830"/>
      <c r="N189" s="830"/>
      <c r="O189" s="830"/>
      <c r="P189" s="830"/>
      <c r="Q189" s="830"/>
      <c r="R189" s="830"/>
      <c r="S189" s="830"/>
    </row>
    <row r="190" spans="1:19">
      <c r="A190" s="1169"/>
      <c r="B190" s="1169"/>
      <c r="D190" s="884"/>
      <c r="E190" s="884"/>
      <c r="F190" s="884"/>
      <c r="G190" s="884"/>
      <c r="H190" s="883"/>
      <c r="K190" s="830"/>
      <c r="L190" s="830"/>
      <c r="M190" s="830"/>
      <c r="N190" s="830"/>
      <c r="O190" s="830"/>
      <c r="P190" s="830"/>
      <c r="Q190" s="830"/>
      <c r="R190" s="830"/>
      <c r="S190" s="830"/>
    </row>
    <row r="191" spans="1:19">
      <c r="A191" s="809"/>
      <c r="B191" s="1171"/>
      <c r="D191" s="884"/>
      <c r="E191" s="884"/>
      <c r="F191" s="884"/>
      <c r="G191" s="884"/>
      <c r="H191" s="883"/>
      <c r="K191" s="830"/>
      <c r="L191" s="830"/>
      <c r="M191" s="830"/>
      <c r="N191" s="830"/>
      <c r="O191" s="830"/>
      <c r="P191" s="830"/>
      <c r="Q191" s="830"/>
      <c r="R191" s="830"/>
      <c r="S191" s="830"/>
    </row>
    <row r="192" spans="1:19">
      <c r="A192" s="810"/>
      <c r="B192" s="673"/>
      <c r="C192" s="1169"/>
      <c r="F192" s="884"/>
      <c r="G192" s="884"/>
      <c r="H192" s="883"/>
      <c r="K192" s="830"/>
      <c r="L192" s="830"/>
      <c r="M192" s="830"/>
      <c r="N192" s="830"/>
      <c r="O192" s="830"/>
      <c r="P192" s="830"/>
      <c r="Q192" s="830"/>
      <c r="R192" s="830"/>
      <c r="S192" s="830"/>
    </row>
    <row r="193" spans="1:19">
      <c r="A193" s="883"/>
      <c r="B193" s="884"/>
      <c r="C193" s="1171"/>
      <c r="F193" s="884"/>
      <c r="G193" s="884"/>
      <c r="H193" s="883"/>
      <c r="K193" s="830"/>
      <c r="L193" s="830"/>
      <c r="M193" s="830"/>
      <c r="N193" s="830"/>
      <c r="O193" s="830"/>
      <c r="P193" s="830"/>
      <c r="Q193" s="830"/>
      <c r="R193" s="830"/>
      <c r="S193" s="830"/>
    </row>
    <row r="194" spans="1:19">
      <c r="A194" s="883"/>
      <c r="B194" s="884"/>
      <c r="C194" s="673"/>
      <c r="D194" s="1169"/>
      <c r="K194" s="830"/>
      <c r="L194" s="830"/>
      <c r="M194" s="830"/>
      <c r="N194" s="830"/>
      <c r="O194" s="830"/>
      <c r="P194" s="830"/>
      <c r="Q194" s="830"/>
      <c r="R194" s="830"/>
      <c r="S194" s="830"/>
    </row>
    <row r="195" spans="1:19">
      <c r="C195" s="884"/>
      <c r="D195" s="1371"/>
      <c r="E195" s="1371"/>
      <c r="K195" s="830"/>
      <c r="L195" s="830"/>
      <c r="M195" s="830"/>
      <c r="N195" s="830"/>
      <c r="O195" s="830"/>
      <c r="P195" s="830"/>
      <c r="Q195" s="830"/>
      <c r="R195" s="830"/>
      <c r="S195" s="830"/>
    </row>
    <row r="196" spans="1:19">
      <c r="A196" s="700"/>
      <c r="B196" s="885"/>
      <c r="C196" s="884"/>
      <c r="D196" s="673"/>
      <c r="E196" s="673"/>
      <c r="K196" s="830"/>
      <c r="L196" s="830"/>
      <c r="M196" s="830"/>
      <c r="N196" s="830"/>
      <c r="O196" s="830"/>
      <c r="P196" s="830"/>
      <c r="Q196" s="830"/>
      <c r="R196" s="830"/>
      <c r="S196" s="830"/>
    </row>
    <row r="197" spans="1:19">
      <c r="A197" s="1170"/>
      <c r="B197" s="1170"/>
      <c r="D197" s="884"/>
      <c r="E197" s="884"/>
      <c r="F197" s="1371"/>
      <c r="G197" s="1371"/>
      <c r="K197" s="830"/>
      <c r="L197" s="830"/>
      <c r="M197" s="830"/>
      <c r="N197" s="830"/>
      <c r="O197" s="830"/>
      <c r="P197" s="830"/>
      <c r="Q197" s="830"/>
      <c r="R197" s="830"/>
      <c r="S197" s="830"/>
    </row>
    <row r="198" spans="1:19">
      <c r="A198" s="811"/>
      <c r="B198" s="812"/>
      <c r="C198" s="886"/>
      <c r="D198" s="884"/>
      <c r="E198" s="884"/>
      <c r="F198" s="673"/>
      <c r="G198" s="673"/>
      <c r="K198" s="830"/>
      <c r="L198" s="830"/>
      <c r="M198" s="830"/>
      <c r="N198" s="830"/>
      <c r="O198" s="830"/>
      <c r="P198" s="830"/>
      <c r="Q198" s="830"/>
      <c r="R198" s="830"/>
      <c r="S198" s="830"/>
    </row>
    <row r="199" spans="1:19" ht="13.8">
      <c r="A199" s="868"/>
      <c r="B199" s="1205"/>
      <c r="C199" s="1170"/>
      <c r="F199" s="884"/>
      <c r="G199" s="884"/>
      <c r="K199" s="830"/>
      <c r="L199" s="830"/>
      <c r="M199" s="830"/>
      <c r="N199" s="830"/>
      <c r="O199" s="830"/>
      <c r="P199" s="830"/>
      <c r="Q199" s="830"/>
      <c r="R199" s="830"/>
      <c r="S199" s="830"/>
    </row>
    <row r="200" spans="1:19" ht="13.8">
      <c r="A200" s="868"/>
      <c r="B200" s="1205"/>
      <c r="C200" s="812"/>
      <c r="D200" s="886"/>
      <c r="E200" s="886"/>
      <c r="F200" s="884"/>
      <c r="G200" s="884"/>
      <c r="K200" s="830"/>
      <c r="L200" s="830"/>
      <c r="M200" s="830"/>
      <c r="N200" s="830"/>
      <c r="O200" s="830"/>
      <c r="P200" s="830"/>
      <c r="Q200" s="830"/>
      <c r="R200" s="830"/>
      <c r="S200" s="830"/>
    </row>
    <row r="201" spans="1:19">
      <c r="A201" s="868"/>
      <c r="B201" s="887"/>
      <c r="C201" s="887"/>
      <c r="D201" s="1170"/>
      <c r="E201" s="1170"/>
      <c r="K201" s="830"/>
      <c r="L201" s="830"/>
      <c r="M201" s="830"/>
      <c r="N201" s="830"/>
      <c r="O201" s="830"/>
      <c r="P201" s="830"/>
      <c r="Q201" s="830"/>
      <c r="R201" s="830"/>
      <c r="S201" s="830"/>
    </row>
    <row r="202" spans="1:19">
      <c r="A202" s="709"/>
      <c r="B202" s="885"/>
      <c r="C202" s="887"/>
      <c r="D202" s="812"/>
      <c r="E202" s="888"/>
      <c r="F202" s="886"/>
      <c r="G202" s="886"/>
      <c r="K202" s="830"/>
      <c r="L202" s="830"/>
      <c r="M202" s="830"/>
      <c r="N202" s="830"/>
      <c r="O202" s="830"/>
      <c r="P202" s="830"/>
      <c r="Q202" s="830"/>
      <c r="R202" s="830"/>
      <c r="S202" s="830"/>
    </row>
    <row r="203" spans="1:19">
      <c r="A203" s="710"/>
      <c r="B203" s="885"/>
      <c r="C203" s="887"/>
      <c r="D203" s="855"/>
      <c r="E203" s="886"/>
      <c r="F203" s="1170"/>
      <c r="G203" s="1170"/>
      <c r="K203" s="830"/>
      <c r="L203" s="830"/>
      <c r="M203" s="830"/>
      <c r="N203" s="830"/>
      <c r="O203" s="830"/>
      <c r="P203" s="830"/>
      <c r="Q203" s="830"/>
      <c r="R203" s="830"/>
      <c r="S203" s="830"/>
    </row>
    <row r="204" spans="1:19">
      <c r="C204" s="886"/>
      <c r="D204" s="855"/>
      <c r="E204" s="886"/>
      <c r="F204" s="888"/>
      <c r="G204" s="886"/>
      <c r="K204" s="830"/>
      <c r="L204" s="830"/>
      <c r="M204" s="830"/>
      <c r="N204" s="830"/>
      <c r="O204" s="830"/>
      <c r="P204" s="830"/>
      <c r="Q204" s="830"/>
      <c r="R204" s="830"/>
      <c r="S204" s="830"/>
    </row>
    <row r="205" spans="1:19">
      <c r="C205" s="886"/>
      <c r="D205" s="855"/>
      <c r="E205" s="886"/>
      <c r="F205" s="886"/>
      <c r="G205" s="886"/>
      <c r="K205" s="830"/>
      <c r="L205" s="830"/>
      <c r="M205" s="830"/>
      <c r="N205" s="830"/>
      <c r="O205" s="830"/>
      <c r="P205" s="830"/>
      <c r="Q205" s="830"/>
      <c r="R205" s="830"/>
      <c r="S205" s="830"/>
    </row>
    <row r="206" spans="1:19">
      <c r="A206" s="788"/>
      <c r="D206" s="886"/>
      <c r="E206" s="886"/>
      <c r="F206" s="886"/>
      <c r="G206" s="886"/>
      <c r="K206" s="830"/>
      <c r="L206" s="830"/>
      <c r="M206" s="830"/>
      <c r="N206" s="830"/>
      <c r="O206" s="830"/>
      <c r="P206" s="830"/>
      <c r="Q206" s="830"/>
      <c r="R206" s="830"/>
      <c r="S206" s="830"/>
    </row>
    <row r="207" spans="1:19">
      <c r="A207" s="788"/>
      <c r="D207" s="886"/>
      <c r="E207" s="886"/>
      <c r="F207" s="886"/>
      <c r="G207" s="886"/>
      <c r="K207" s="830"/>
      <c r="L207" s="830"/>
      <c r="M207" s="830"/>
      <c r="N207" s="830"/>
      <c r="O207" s="830"/>
      <c r="P207" s="830"/>
      <c r="Q207" s="830"/>
      <c r="R207" s="830"/>
      <c r="S207" s="830"/>
    </row>
    <row r="208" spans="1:19" ht="13.8">
      <c r="A208" s="1183"/>
      <c r="B208" s="1183"/>
      <c r="F208" s="886"/>
      <c r="G208" s="886"/>
      <c r="K208" s="830"/>
      <c r="L208" s="830"/>
      <c r="M208" s="830"/>
      <c r="N208" s="830"/>
      <c r="O208" s="830"/>
      <c r="P208" s="830"/>
      <c r="Q208" s="830"/>
      <c r="R208" s="830"/>
      <c r="S208" s="830"/>
    </row>
    <row r="209" spans="1:21">
      <c r="A209" s="1176"/>
      <c r="B209" s="1176"/>
      <c r="F209" s="886"/>
      <c r="G209" s="886"/>
      <c r="K209" s="830"/>
      <c r="L209" s="830"/>
      <c r="M209" s="830"/>
      <c r="N209" s="830"/>
      <c r="O209" s="830"/>
      <c r="P209" s="830"/>
      <c r="Q209" s="830"/>
      <c r="R209" s="830"/>
      <c r="S209" s="830"/>
    </row>
    <row r="210" spans="1:21" ht="13.8">
      <c r="A210" s="797"/>
      <c r="B210" s="792"/>
      <c r="C210" s="1183"/>
      <c r="K210" s="830"/>
      <c r="L210" s="830"/>
      <c r="M210" s="830"/>
      <c r="N210" s="830"/>
      <c r="O210" s="830"/>
      <c r="P210" s="830"/>
      <c r="Q210" s="830"/>
      <c r="R210" s="830"/>
      <c r="S210" s="830"/>
    </row>
    <row r="211" spans="1:21">
      <c r="C211" s="1176"/>
      <c r="K211" s="830"/>
      <c r="L211" s="844"/>
      <c r="M211" s="830"/>
      <c r="N211" s="830"/>
      <c r="O211" s="830"/>
      <c r="P211" s="830"/>
      <c r="Q211" s="830"/>
      <c r="R211" s="830"/>
      <c r="S211" s="830"/>
    </row>
    <row r="212" spans="1:21" ht="13.5" customHeight="1">
      <c r="C212" s="792"/>
      <c r="D212" s="1183"/>
      <c r="E212" s="1183"/>
      <c r="J212" s="889"/>
      <c r="K212" s="1206"/>
      <c r="L212" s="1207" t="s">
        <v>665</v>
      </c>
      <c r="M212" s="830"/>
      <c r="N212" s="830"/>
      <c r="O212" s="830"/>
      <c r="P212" s="830"/>
      <c r="Q212" s="830"/>
      <c r="R212" s="830"/>
      <c r="S212" s="830"/>
    </row>
    <row r="213" spans="1:21" ht="13.5" customHeight="1">
      <c r="A213" s="678"/>
      <c r="B213" s="1181"/>
      <c r="C213" s="890"/>
      <c r="D213" s="1183"/>
      <c r="E213" s="1169"/>
      <c r="J213" s="889"/>
      <c r="K213" s="1206"/>
      <c r="L213" s="844"/>
      <c r="M213" s="830"/>
      <c r="N213" s="830"/>
      <c r="O213" s="830"/>
      <c r="P213" s="830"/>
      <c r="Q213" s="830"/>
      <c r="R213" s="830"/>
      <c r="S213" s="830"/>
    </row>
    <row r="214" spans="1:21" ht="13.5" customHeight="1">
      <c r="A214" s="678"/>
      <c r="B214" s="1181"/>
      <c r="C214" s="891"/>
      <c r="D214" s="1183"/>
      <c r="E214" s="1208"/>
      <c r="F214" s="1183"/>
      <c r="G214" s="1183"/>
      <c r="H214" s="1183"/>
      <c r="J214" s="889"/>
      <c r="K214" s="1206"/>
      <c r="L214" s="844"/>
      <c r="M214" s="830"/>
      <c r="N214" s="830"/>
      <c r="O214" s="830"/>
      <c r="P214" s="830"/>
      <c r="Q214" s="830"/>
      <c r="R214" s="830"/>
      <c r="S214" s="830"/>
    </row>
    <row r="215" spans="1:21" ht="13.5" customHeight="1">
      <c r="A215" s="680"/>
      <c r="C215" s="1209"/>
      <c r="D215" s="1183"/>
      <c r="E215" s="840"/>
      <c r="F215" s="1169"/>
      <c r="G215" s="1169"/>
      <c r="H215" s="1183"/>
      <c r="J215" s="889"/>
      <c r="K215" s="1206"/>
      <c r="L215" s="892"/>
      <c r="M215" s="893"/>
      <c r="N215" s="893"/>
      <c r="O215" s="893"/>
      <c r="P215" s="893"/>
      <c r="Q215" s="893"/>
      <c r="R215" s="894"/>
      <c r="S215" s="894"/>
      <c r="T215" s="894"/>
      <c r="U215" s="894"/>
    </row>
    <row r="216" spans="1:21" ht="13.5" customHeight="1">
      <c r="A216" s="895"/>
      <c r="C216" s="1210"/>
      <c r="D216" s="1183"/>
      <c r="E216" s="840"/>
      <c r="F216" s="792"/>
      <c r="G216" s="792"/>
      <c r="H216" s="1183"/>
      <c r="J216" s="889"/>
      <c r="K216" s="1206"/>
      <c r="L216" s="892"/>
      <c r="M216" s="893"/>
      <c r="N216" s="893"/>
      <c r="O216" s="893"/>
      <c r="P216" s="893"/>
      <c r="Q216" s="893"/>
      <c r="R216" s="894"/>
      <c r="S216" s="894"/>
      <c r="T216" s="894"/>
      <c r="U216" s="894"/>
    </row>
    <row r="217" spans="1:21" ht="13.8">
      <c r="A217" s="895"/>
      <c r="D217" s="1183"/>
      <c r="E217" s="840"/>
      <c r="F217" s="882"/>
      <c r="G217" s="890"/>
      <c r="H217" s="1183"/>
      <c r="J217" s="889"/>
      <c r="K217" s="1206"/>
      <c r="L217" s="892"/>
      <c r="M217" s="893"/>
      <c r="N217" s="893"/>
      <c r="O217" s="893"/>
      <c r="P217" s="893"/>
      <c r="Q217" s="893"/>
      <c r="R217" s="894"/>
      <c r="S217" s="894"/>
      <c r="T217" s="894"/>
      <c r="U217" s="894"/>
    </row>
    <row r="218" spans="1:21" ht="13.8">
      <c r="A218" s="1211"/>
      <c r="D218" s="1183"/>
      <c r="E218" s="840"/>
      <c r="F218" s="882"/>
      <c r="G218" s="890"/>
      <c r="H218" s="1183"/>
      <c r="J218" s="889"/>
      <c r="K218" s="1206"/>
      <c r="L218" s="892"/>
      <c r="M218" s="893"/>
      <c r="N218" s="893"/>
      <c r="O218" s="893"/>
      <c r="P218" s="893"/>
      <c r="Q218" s="893"/>
      <c r="R218" s="894"/>
      <c r="S218" s="894"/>
      <c r="T218" s="894"/>
      <c r="U218" s="894"/>
    </row>
    <row r="219" spans="1:21" ht="13.8">
      <c r="A219" s="1211"/>
      <c r="D219" s="1183"/>
      <c r="E219" s="840"/>
      <c r="F219" s="882"/>
      <c r="G219" s="890"/>
      <c r="H219" s="1183"/>
      <c r="J219" s="889"/>
      <c r="K219" s="1206"/>
      <c r="L219" s="892"/>
      <c r="M219" s="893"/>
      <c r="N219" s="893"/>
      <c r="O219" s="893"/>
      <c r="P219" s="893"/>
      <c r="Q219" s="893"/>
      <c r="R219" s="894"/>
      <c r="S219" s="894"/>
      <c r="T219" s="894"/>
      <c r="U219" s="894"/>
    </row>
    <row r="220" spans="1:21" ht="13.8">
      <c r="A220" s="1183"/>
      <c r="B220" s="1183"/>
      <c r="D220" s="1183"/>
      <c r="E220" s="678"/>
      <c r="F220" s="882"/>
      <c r="G220" s="890"/>
      <c r="H220" s="1183"/>
      <c r="J220" s="889"/>
      <c r="K220" s="1206"/>
      <c r="L220" s="892"/>
      <c r="M220" s="893"/>
      <c r="N220" s="893"/>
      <c r="O220" s="893"/>
      <c r="P220" s="893"/>
      <c r="Q220" s="893"/>
      <c r="R220" s="894"/>
      <c r="S220" s="894"/>
      <c r="T220" s="894"/>
      <c r="U220" s="894"/>
    </row>
    <row r="221" spans="1:21" ht="13.8">
      <c r="A221" s="1183"/>
      <c r="B221" s="1183"/>
      <c r="D221" s="1183"/>
      <c r="E221" s="678"/>
      <c r="F221" s="882"/>
      <c r="G221" s="891"/>
      <c r="H221" s="1183"/>
      <c r="J221" s="889"/>
      <c r="K221" s="1206"/>
      <c r="L221" s="892"/>
      <c r="M221" s="893"/>
      <c r="N221" s="893"/>
      <c r="O221" s="893"/>
      <c r="P221" s="893"/>
      <c r="Q221" s="893"/>
      <c r="R221" s="894"/>
      <c r="S221" s="894"/>
      <c r="T221" s="894"/>
      <c r="U221" s="894"/>
    </row>
    <row r="222" spans="1:21" ht="13.8">
      <c r="A222" s="1212"/>
      <c r="B222" s="1212"/>
      <c r="C222" s="1183"/>
      <c r="D222" s="1183"/>
      <c r="E222" s="680"/>
      <c r="F222" s="1181"/>
      <c r="G222" s="1209"/>
      <c r="H222" s="1183"/>
      <c r="J222" s="889"/>
      <c r="K222" s="1206"/>
      <c r="L222" s="892"/>
      <c r="M222" s="893"/>
      <c r="N222" s="893"/>
      <c r="O222" s="893"/>
      <c r="P222" s="893"/>
      <c r="Q222" s="893"/>
      <c r="R222" s="894"/>
      <c r="S222" s="894"/>
      <c r="T222" s="894"/>
      <c r="U222" s="894"/>
    </row>
    <row r="223" spans="1:21" ht="13.8">
      <c r="A223" s="797"/>
      <c r="B223" s="792"/>
      <c r="C223" s="1183"/>
      <c r="D223" s="1183"/>
      <c r="E223" s="1211"/>
      <c r="F223" s="1181"/>
      <c r="G223" s="890"/>
      <c r="H223" s="1183"/>
      <c r="J223" s="889"/>
      <c r="K223" s="1206"/>
      <c r="L223" s="892"/>
      <c r="M223" s="893"/>
      <c r="N223" s="893"/>
      <c r="O223" s="893"/>
      <c r="P223" s="893"/>
      <c r="Q223" s="893"/>
      <c r="R223" s="894"/>
      <c r="S223" s="894"/>
      <c r="T223" s="894"/>
      <c r="U223" s="894"/>
    </row>
    <row r="224" spans="1:21" ht="13.8">
      <c r="A224" s="880"/>
      <c r="B224" s="896"/>
      <c r="C224" s="1212"/>
      <c r="D224" s="1183"/>
      <c r="E224" s="1211"/>
      <c r="F224" s="882"/>
      <c r="H224" s="1183"/>
      <c r="J224" s="889"/>
      <c r="K224" s="1206"/>
      <c r="L224" s="892"/>
      <c r="M224" s="893"/>
      <c r="N224" s="893"/>
      <c r="O224" s="893"/>
      <c r="P224" s="893"/>
      <c r="Q224" s="893"/>
      <c r="R224" s="894"/>
      <c r="S224" s="894"/>
      <c r="T224" s="894"/>
      <c r="U224" s="894"/>
    </row>
    <row r="225" spans="1:21" ht="13.8">
      <c r="A225" s="868"/>
      <c r="B225" s="896"/>
      <c r="C225" s="792"/>
      <c r="D225" s="1183"/>
      <c r="E225" s="1183"/>
      <c r="F225" s="882"/>
      <c r="H225" s="1183"/>
      <c r="J225" s="889"/>
      <c r="K225" s="1206"/>
      <c r="L225" s="892"/>
      <c r="M225" s="893"/>
      <c r="N225" s="893"/>
      <c r="O225" s="893"/>
      <c r="P225" s="893"/>
      <c r="Q225" s="893"/>
      <c r="R225" s="894"/>
      <c r="S225" s="894"/>
      <c r="T225" s="894"/>
      <c r="U225" s="894"/>
    </row>
    <row r="226" spans="1:21" ht="13.8">
      <c r="A226" s="897"/>
      <c r="B226" s="896"/>
      <c r="C226" s="898"/>
      <c r="D226" s="1183"/>
      <c r="E226" s="1183"/>
      <c r="H226" s="1183"/>
      <c r="J226" s="889"/>
      <c r="K226" s="1206"/>
      <c r="L226" s="892"/>
      <c r="M226" s="893"/>
      <c r="N226" s="893"/>
      <c r="O226" s="893"/>
      <c r="P226" s="893"/>
      <c r="Q226" s="893"/>
      <c r="R226" s="894"/>
      <c r="S226" s="894"/>
      <c r="T226" s="894"/>
      <c r="U226" s="894"/>
    </row>
    <row r="227" spans="1:21" ht="13.8">
      <c r="A227" s="868"/>
      <c r="B227" s="896"/>
      <c r="C227" s="898"/>
      <c r="D227" s="1183"/>
      <c r="E227" s="1183"/>
      <c r="F227" s="1183"/>
      <c r="G227" s="1183"/>
      <c r="H227" s="1183"/>
      <c r="J227" s="889"/>
      <c r="K227" s="1206"/>
      <c r="L227" s="892"/>
      <c r="M227" s="893"/>
      <c r="N227" s="893"/>
      <c r="O227" s="893"/>
      <c r="P227" s="893"/>
      <c r="Q227" s="893"/>
      <c r="R227" s="894"/>
      <c r="S227" s="894"/>
      <c r="T227" s="894"/>
      <c r="U227" s="894"/>
    </row>
    <row r="228" spans="1:21" ht="13.8">
      <c r="C228" s="898"/>
      <c r="D228" s="1183"/>
      <c r="E228" s="1183"/>
      <c r="F228" s="1183"/>
      <c r="G228" s="1183"/>
      <c r="H228" s="1183"/>
      <c r="J228" s="889"/>
      <c r="K228" s="1206"/>
      <c r="L228" s="892"/>
      <c r="M228" s="893"/>
      <c r="N228" s="893"/>
      <c r="O228" s="893"/>
      <c r="P228" s="893"/>
      <c r="Q228" s="893"/>
      <c r="R228" s="894"/>
      <c r="S228" s="894"/>
      <c r="T228" s="894"/>
      <c r="U228" s="894"/>
    </row>
    <row r="229" spans="1:21" ht="13.8">
      <c r="A229" s="680"/>
      <c r="C229" s="898"/>
      <c r="D229" s="1183"/>
      <c r="E229" s="1183"/>
      <c r="F229" s="1183"/>
      <c r="G229" s="1183"/>
      <c r="H229" s="1183"/>
      <c r="J229" s="889"/>
      <c r="K229" s="1206"/>
      <c r="L229" s="892"/>
      <c r="M229" s="893"/>
      <c r="N229" s="893"/>
      <c r="O229" s="893"/>
      <c r="P229" s="893"/>
      <c r="Q229" s="893"/>
      <c r="R229" s="894"/>
      <c r="S229" s="894"/>
      <c r="T229" s="894"/>
      <c r="U229" s="894"/>
    </row>
    <row r="230" spans="1:21" ht="13.8">
      <c r="A230" s="1211"/>
      <c r="B230" s="830"/>
      <c r="C230" s="890"/>
      <c r="D230" s="1183"/>
      <c r="E230" s="1183"/>
      <c r="F230" s="1183"/>
      <c r="G230" s="1183"/>
      <c r="H230" s="1183"/>
      <c r="J230" s="889"/>
      <c r="K230" s="1206"/>
      <c r="L230" s="1206"/>
      <c r="M230" s="1206"/>
      <c r="N230" s="1206"/>
      <c r="O230" s="1206"/>
      <c r="P230" s="1206"/>
      <c r="Q230" s="1206"/>
      <c r="R230" s="1206"/>
      <c r="S230" s="1206"/>
      <c r="T230" s="1206"/>
    </row>
    <row r="231" spans="1:21" ht="13.8">
      <c r="A231" s="1211"/>
      <c r="B231" s="830"/>
      <c r="D231" s="1183"/>
      <c r="E231" s="1183"/>
      <c r="F231" s="1183"/>
      <c r="G231" s="1183"/>
      <c r="H231" s="1183"/>
      <c r="J231" s="889"/>
      <c r="K231" s="1206"/>
      <c r="L231" s="668" t="s">
        <v>666</v>
      </c>
      <c r="M231" s="1206"/>
      <c r="N231" s="1206"/>
      <c r="O231" s="1206"/>
      <c r="P231" s="1206"/>
      <c r="Q231" s="1206"/>
      <c r="R231" s="1206"/>
      <c r="S231" s="1206"/>
      <c r="T231" s="1206"/>
    </row>
    <row r="232" spans="1:21" ht="13.8">
      <c r="A232" s="1183"/>
      <c r="B232" s="1183"/>
      <c r="C232" s="830"/>
      <c r="D232" s="1183"/>
      <c r="E232" s="1183"/>
      <c r="F232" s="1183"/>
      <c r="G232" s="1183"/>
      <c r="H232" s="1183"/>
      <c r="J232" s="889"/>
      <c r="K232" s="1206"/>
      <c r="L232" s="1206"/>
      <c r="M232" s="1206"/>
      <c r="N232" s="1206"/>
      <c r="O232" s="1206"/>
      <c r="P232" s="1206"/>
      <c r="Q232" s="1206"/>
      <c r="R232" s="1206"/>
      <c r="S232" s="1206"/>
      <c r="T232" s="1206"/>
    </row>
    <row r="233" spans="1:21" ht="27" customHeight="1">
      <c r="A233" s="1176"/>
      <c r="B233" s="1176"/>
      <c r="C233" s="830"/>
      <c r="D233" s="1183"/>
      <c r="E233" s="1183"/>
      <c r="F233" s="1183"/>
      <c r="G233" s="1183"/>
      <c r="H233" s="1183"/>
      <c r="J233" s="889"/>
      <c r="K233" s="1206"/>
      <c r="L233" s="1213"/>
      <c r="M233" s="1213"/>
      <c r="N233" s="1213"/>
      <c r="O233" s="1213"/>
      <c r="P233" s="1213"/>
      <c r="Q233" s="1213"/>
      <c r="R233" s="1213"/>
      <c r="S233" s="1213"/>
      <c r="T233" s="1213"/>
      <c r="U233" s="894"/>
    </row>
    <row r="234" spans="1:21" ht="13.8">
      <c r="A234" s="797"/>
      <c r="B234" s="792"/>
      <c r="C234" s="1183"/>
      <c r="D234" s="1183"/>
      <c r="E234" s="1183"/>
      <c r="F234" s="1183"/>
      <c r="G234" s="1183"/>
      <c r="H234" s="1183"/>
      <c r="J234" s="889"/>
      <c r="K234" s="1206"/>
      <c r="L234" s="899"/>
      <c r="M234" s="894"/>
      <c r="N234" s="894"/>
      <c r="O234" s="894"/>
      <c r="P234" s="894"/>
      <c r="Q234" s="894"/>
      <c r="R234" s="894"/>
      <c r="S234" s="894"/>
      <c r="T234" s="894"/>
      <c r="U234" s="894"/>
    </row>
    <row r="235" spans="1:21" ht="27" customHeight="1">
      <c r="C235" s="1176"/>
      <c r="D235" s="1183"/>
      <c r="E235" s="1183"/>
      <c r="F235" s="1183"/>
      <c r="G235" s="1183"/>
      <c r="H235" s="1183"/>
      <c r="J235" s="889"/>
      <c r="K235" s="1206"/>
      <c r="L235" s="899"/>
      <c r="M235" s="894"/>
      <c r="N235" s="894"/>
      <c r="O235" s="894"/>
      <c r="P235" s="894"/>
      <c r="Q235" s="894"/>
      <c r="R235" s="894"/>
      <c r="S235" s="894"/>
      <c r="T235" s="894"/>
      <c r="U235" s="894"/>
    </row>
    <row r="236" spans="1:21" ht="13.8">
      <c r="C236" s="792"/>
      <c r="D236" s="1183"/>
      <c r="E236" s="1183"/>
      <c r="F236" s="1183"/>
      <c r="G236" s="1183"/>
      <c r="H236" s="1183"/>
      <c r="J236" s="889"/>
      <c r="K236" s="1206"/>
      <c r="L236" s="899"/>
      <c r="M236" s="894"/>
      <c r="N236" s="894"/>
      <c r="O236" s="894"/>
      <c r="P236" s="894"/>
      <c r="Q236" s="894"/>
      <c r="R236" s="894"/>
      <c r="S236" s="894"/>
      <c r="T236" s="894"/>
      <c r="U236" s="894"/>
    </row>
    <row r="237" spans="1:21" ht="13.8">
      <c r="A237" s="900"/>
      <c r="C237" s="901"/>
      <c r="D237" s="1183"/>
      <c r="E237" s="1183"/>
      <c r="F237" s="1183"/>
      <c r="G237" s="1183"/>
      <c r="H237" s="1183"/>
      <c r="J237" s="889"/>
      <c r="K237" s="1206"/>
      <c r="L237" s="902"/>
      <c r="M237" s="894"/>
      <c r="N237" s="894"/>
      <c r="O237" s="894"/>
      <c r="P237" s="894"/>
      <c r="Q237" s="894"/>
      <c r="R237" s="894"/>
      <c r="S237" s="894"/>
      <c r="T237" s="894"/>
      <c r="U237" s="894"/>
    </row>
    <row r="238" spans="1:21" ht="13.8">
      <c r="A238" s="903"/>
      <c r="B238" s="896"/>
      <c r="C238" s="901"/>
      <c r="D238" s="1183"/>
      <c r="E238" s="1183"/>
      <c r="F238" s="1183"/>
      <c r="G238" s="1183"/>
      <c r="H238" s="1183"/>
      <c r="J238" s="889"/>
      <c r="K238" s="1206"/>
      <c r="L238" s="899"/>
      <c r="M238" s="894"/>
      <c r="N238" s="894"/>
      <c r="O238" s="894"/>
      <c r="P238" s="894"/>
      <c r="Q238" s="894"/>
      <c r="R238" s="894"/>
      <c r="S238" s="894"/>
      <c r="T238" s="894"/>
      <c r="U238" s="894"/>
    </row>
    <row r="239" spans="1:21" ht="13.8">
      <c r="A239" s="900"/>
      <c r="C239" s="901"/>
      <c r="D239" s="1183"/>
      <c r="E239" s="1183"/>
      <c r="F239" s="1183"/>
      <c r="G239" s="1183"/>
      <c r="H239" s="1183"/>
      <c r="J239" s="889"/>
      <c r="K239" s="1206"/>
      <c r="L239" s="899"/>
      <c r="M239" s="894"/>
      <c r="N239" s="894"/>
      <c r="O239" s="894"/>
      <c r="P239" s="894"/>
      <c r="Q239" s="894"/>
      <c r="R239" s="894"/>
      <c r="S239" s="894"/>
      <c r="T239" s="894"/>
      <c r="U239" s="894"/>
    </row>
    <row r="240" spans="1:21" ht="13.8">
      <c r="A240" s="900"/>
      <c r="C240" s="901"/>
      <c r="D240" s="1183"/>
      <c r="E240" s="1183"/>
      <c r="F240" s="1183"/>
      <c r="G240" s="1183"/>
      <c r="H240" s="1183"/>
      <c r="J240" s="889"/>
      <c r="K240" s="1206"/>
      <c r="L240" s="892"/>
      <c r="M240" s="893"/>
      <c r="N240" s="893"/>
      <c r="O240" s="893"/>
      <c r="P240" s="893"/>
      <c r="Q240" s="893"/>
      <c r="R240" s="894"/>
      <c r="S240" s="894"/>
      <c r="T240" s="894"/>
      <c r="U240" s="894"/>
    </row>
    <row r="241" spans="1:23" ht="13.5" customHeight="1">
      <c r="A241" s="900"/>
      <c r="C241" s="901"/>
      <c r="D241" s="1183"/>
      <c r="E241" s="1183"/>
      <c r="F241" s="1183"/>
      <c r="G241" s="1183"/>
      <c r="H241" s="1183"/>
      <c r="J241" s="889"/>
      <c r="K241" s="1206"/>
      <c r="L241" s="892"/>
      <c r="M241" s="893"/>
      <c r="N241" s="893"/>
      <c r="O241" s="893"/>
      <c r="P241" s="893"/>
      <c r="Q241" s="893"/>
      <c r="R241" s="894"/>
      <c r="S241" s="894"/>
      <c r="T241" s="894"/>
      <c r="U241" s="894"/>
    </row>
    <row r="242" spans="1:23" ht="13.5" customHeight="1">
      <c r="A242" s="900"/>
      <c r="C242" s="901"/>
      <c r="D242" s="1183"/>
      <c r="E242" s="1183"/>
      <c r="F242" s="1183"/>
      <c r="G242" s="1183"/>
      <c r="H242" s="1183"/>
      <c r="J242" s="889"/>
      <c r="K242" s="1206"/>
      <c r="L242" s="892"/>
      <c r="M242" s="893"/>
      <c r="N242" s="893"/>
      <c r="O242" s="893"/>
      <c r="P242" s="893"/>
      <c r="Q242" s="893"/>
      <c r="R242" s="894"/>
      <c r="S242" s="894"/>
      <c r="T242" s="894"/>
      <c r="U242" s="894"/>
    </row>
    <row r="243" spans="1:23" ht="13.5" customHeight="1">
      <c r="A243" s="900"/>
      <c r="C243" s="901"/>
      <c r="D243" s="1183"/>
      <c r="E243" s="1183"/>
      <c r="F243" s="1183"/>
      <c r="G243" s="1183"/>
      <c r="H243" s="1183"/>
      <c r="J243" s="889"/>
      <c r="K243" s="1206"/>
      <c r="L243" s="892"/>
      <c r="M243" s="893"/>
      <c r="N243" s="893"/>
      <c r="O243" s="893"/>
      <c r="P243" s="893"/>
      <c r="Q243" s="893"/>
      <c r="R243" s="894"/>
      <c r="S243" s="894"/>
      <c r="T243" s="894"/>
      <c r="U243" s="894"/>
    </row>
    <row r="244" spans="1:23" ht="13.5" customHeight="1">
      <c r="A244" s="900"/>
      <c r="C244" s="901"/>
      <c r="D244" s="1183"/>
      <c r="E244" s="1183"/>
      <c r="F244" s="1183"/>
      <c r="G244" s="1183"/>
      <c r="H244" s="1183"/>
      <c r="J244" s="889"/>
      <c r="K244" s="1206"/>
      <c r="L244" s="892"/>
      <c r="M244" s="893"/>
      <c r="N244" s="893"/>
      <c r="O244" s="893"/>
      <c r="P244" s="893"/>
      <c r="Q244" s="893"/>
      <c r="R244" s="894"/>
      <c r="S244" s="894"/>
      <c r="T244" s="894"/>
      <c r="U244" s="894"/>
    </row>
    <row r="245" spans="1:23" ht="13.8">
      <c r="A245" s="680"/>
      <c r="C245" s="901"/>
      <c r="D245" s="1183"/>
      <c r="E245" s="1183"/>
      <c r="F245" s="1183"/>
      <c r="G245" s="1183"/>
      <c r="H245" s="1183"/>
      <c r="J245" s="889"/>
      <c r="K245" s="1206"/>
      <c r="L245" s="892"/>
      <c r="M245" s="893"/>
      <c r="N245" s="893"/>
      <c r="O245" s="893"/>
      <c r="P245" s="893"/>
      <c r="Q245" s="893"/>
      <c r="R245" s="894"/>
      <c r="S245" s="894"/>
      <c r="T245" s="894"/>
      <c r="U245" s="894"/>
    </row>
    <row r="246" spans="1:23" ht="13.8">
      <c r="A246" s="1211"/>
      <c r="B246" s="830"/>
      <c r="C246" s="836"/>
      <c r="D246" s="1183"/>
      <c r="E246" s="1183"/>
      <c r="F246" s="1183"/>
      <c r="G246" s="1183"/>
      <c r="H246" s="1183"/>
      <c r="J246" s="889"/>
      <c r="K246" s="1206"/>
      <c r="L246" s="892"/>
      <c r="M246" s="893"/>
      <c r="N246" s="893"/>
      <c r="O246" s="893"/>
      <c r="P246" s="893"/>
      <c r="Q246" s="893"/>
      <c r="R246" s="894"/>
      <c r="S246" s="894"/>
      <c r="T246" s="894"/>
      <c r="U246" s="894"/>
    </row>
    <row r="247" spans="1:23" ht="13.8">
      <c r="A247" s="1211"/>
      <c r="D247" s="1183"/>
      <c r="E247" s="1183"/>
      <c r="F247" s="1183"/>
      <c r="G247" s="1183"/>
      <c r="H247" s="1183"/>
      <c r="J247" s="889"/>
      <c r="K247" s="1206"/>
      <c r="L247" s="892"/>
      <c r="M247" s="893"/>
      <c r="N247" s="893"/>
      <c r="O247" s="893"/>
      <c r="P247" s="893"/>
      <c r="Q247" s="893"/>
      <c r="R247" s="894"/>
      <c r="S247" s="894"/>
      <c r="T247" s="894"/>
      <c r="U247" s="894"/>
    </row>
    <row r="248" spans="1:23" ht="13.8">
      <c r="A248" s="1183"/>
      <c r="B248" s="1183"/>
      <c r="C248" s="830"/>
      <c r="D248" s="1183"/>
      <c r="E248" s="1183"/>
      <c r="F248" s="1183"/>
      <c r="G248" s="1183"/>
      <c r="H248" s="1183"/>
      <c r="J248" s="889"/>
      <c r="K248" s="1206"/>
      <c r="L248" s="892"/>
      <c r="M248" s="893"/>
      <c r="N248" s="893"/>
      <c r="O248" s="893"/>
      <c r="P248" s="893"/>
      <c r="Q248" s="893"/>
      <c r="R248" s="894"/>
      <c r="S248" s="894"/>
      <c r="T248" s="894"/>
      <c r="U248" s="894"/>
    </row>
    <row r="249" spans="1:23" ht="13.8">
      <c r="A249" s="1176"/>
      <c r="B249" s="1176"/>
      <c r="D249" s="1183"/>
      <c r="E249" s="1183"/>
      <c r="F249" s="1183"/>
      <c r="G249" s="1183"/>
      <c r="H249" s="1183"/>
      <c r="J249" s="889"/>
      <c r="K249" s="1206"/>
      <c r="L249" s="892"/>
      <c r="M249" s="893"/>
      <c r="N249" s="893"/>
      <c r="O249" s="893"/>
      <c r="P249" s="893"/>
      <c r="Q249" s="893"/>
      <c r="R249" s="894"/>
      <c r="S249" s="894"/>
      <c r="T249" s="894"/>
      <c r="U249" s="894"/>
    </row>
    <row r="250" spans="1:23" ht="13.8">
      <c r="A250" s="797"/>
      <c r="B250" s="792"/>
      <c r="C250" s="1183"/>
      <c r="D250" s="1183"/>
      <c r="E250" s="1183"/>
      <c r="F250" s="1183"/>
      <c r="G250" s="1183"/>
      <c r="H250" s="1183"/>
      <c r="J250" s="889"/>
      <c r="K250" s="1206"/>
      <c r="L250" s="892"/>
      <c r="M250" s="893"/>
      <c r="N250" s="893"/>
      <c r="O250" s="893"/>
      <c r="P250" s="893"/>
      <c r="Q250" s="893"/>
      <c r="R250" s="894"/>
      <c r="S250" s="894"/>
      <c r="T250" s="894"/>
      <c r="U250" s="894"/>
    </row>
    <row r="251" spans="1:23" ht="13.8">
      <c r="C251" s="1176"/>
      <c r="D251" s="1183"/>
      <c r="E251" s="1183"/>
      <c r="F251" s="1183"/>
      <c r="G251" s="1183"/>
      <c r="H251" s="1183"/>
      <c r="J251" s="889"/>
      <c r="K251" s="1206"/>
      <c r="L251" s="892"/>
      <c r="M251" s="893"/>
      <c r="N251" s="893"/>
      <c r="O251" s="893"/>
      <c r="P251" s="893"/>
      <c r="Q251" s="893"/>
      <c r="R251" s="894"/>
      <c r="S251" s="894"/>
      <c r="T251" s="894"/>
      <c r="U251" s="894"/>
    </row>
    <row r="252" spans="1:23" ht="13.8">
      <c r="C252" s="792"/>
      <c r="D252" s="1183"/>
      <c r="E252" s="1183"/>
      <c r="F252" s="1183"/>
      <c r="G252" s="1183"/>
      <c r="H252" s="1183"/>
      <c r="J252" s="889"/>
      <c r="K252" s="1206"/>
      <c r="L252" s="1206"/>
      <c r="M252" s="1206"/>
      <c r="N252" s="1206"/>
      <c r="O252" s="1206"/>
      <c r="P252" s="1206"/>
      <c r="Q252" s="1206"/>
      <c r="R252" s="1206"/>
      <c r="S252" s="830"/>
    </row>
    <row r="253" spans="1:23" ht="13.8">
      <c r="A253" s="840"/>
      <c r="C253" s="901"/>
      <c r="D253" s="1183"/>
      <c r="E253" s="1183"/>
      <c r="F253" s="1183"/>
      <c r="G253" s="1183"/>
      <c r="H253" s="1183"/>
      <c r="J253" s="889"/>
      <c r="K253" s="1206"/>
      <c r="L253" s="668" t="s">
        <v>666</v>
      </c>
      <c r="M253" s="1206"/>
      <c r="N253" s="1206"/>
      <c r="O253" s="1206"/>
      <c r="P253" s="1206"/>
      <c r="Q253" s="1206"/>
      <c r="R253" s="1206"/>
      <c r="S253" s="830"/>
    </row>
    <row r="254" spans="1:23" ht="13.8">
      <c r="A254" s="840"/>
      <c r="C254" s="901"/>
      <c r="D254" s="1183"/>
      <c r="E254" s="1183"/>
      <c r="F254" s="1183"/>
      <c r="G254" s="1183"/>
      <c r="H254" s="1183"/>
      <c r="J254" s="889"/>
      <c r="K254" s="1206"/>
      <c r="L254" s="1206"/>
      <c r="M254" s="1206"/>
      <c r="N254" s="1206"/>
      <c r="O254" s="1206"/>
      <c r="P254" s="1206"/>
      <c r="Q254" s="1206"/>
      <c r="R254" s="1206"/>
      <c r="S254" s="830"/>
    </row>
    <row r="255" spans="1:23" ht="13.8">
      <c r="A255" s="680"/>
      <c r="C255" s="901"/>
      <c r="D255" s="1183"/>
      <c r="E255" s="1183"/>
      <c r="F255" s="1183"/>
      <c r="G255" s="1183"/>
      <c r="H255" s="1183"/>
      <c r="J255" s="889"/>
      <c r="K255" s="1206"/>
      <c r="L255" s="1213"/>
      <c r="M255" s="1213"/>
      <c r="N255" s="1213"/>
      <c r="O255" s="1213"/>
      <c r="P255" s="1213"/>
      <c r="Q255" s="1213"/>
      <c r="R255" s="1213"/>
      <c r="S255" s="894"/>
      <c r="T255" s="894"/>
      <c r="U255" s="894"/>
    </row>
    <row r="256" spans="1:23" ht="13.8">
      <c r="A256" s="1214"/>
      <c r="B256" s="830"/>
      <c r="C256" s="901"/>
      <c r="D256" s="1183"/>
      <c r="E256" s="1183"/>
      <c r="F256" s="1183"/>
      <c r="G256" s="1183"/>
      <c r="H256" s="1183"/>
      <c r="J256" s="889"/>
      <c r="K256" s="1206"/>
      <c r="L256" s="1213"/>
      <c r="M256" s="1213"/>
      <c r="N256" s="1213"/>
      <c r="O256" s="1213"/>
      <c r="P256" s="1213"/>
      <c r="Q256" s="1213"/>
      <c r="R256" s="1213"/>
      <c r="S256" s="1213"/>
      <c r="T256" s="1213"/>
      <c r="U256" s="1213"/>
      <c r="V256" s="1206"/>
      <c r="W256" s="1206"/>
    </row>
    <row r="257" spans="1:23" ht="13.8">
      <c r="A257" s="1211"/>
      <c r="B257" s="830"/>
      <c r="D257" s="1183"/>
      <c r="E257" s="1183"/>
      <c r="F257" s="1183"/>
      <c r="G257" s="1183"/>
      <c r="H257" s="1183"/>
      <c r="J257" s="889"/>
      <c r="K257" s="1206"/>
      <c r="L257" s="1213"/>
      <c r="M257" s="1213"/>
      <c r="N257" s="1213"/>
      <c r="O257" s="1213"/>
      <c r="P257" s="1213"/>
      <c r="Q257" s="1213"/>
      <c r="R257" s="1213"/>
      <c r="S257" s="1213"/>
      <c r="T257" s="1213"/>
      <c r="U257" s="1213"/>
      <c r="V257" s="1206"/>
      <c r="W257" s="1206"/>
    </row>
    <row r="258" spans="1:23" ht="13.8">
      <c r="A258" s="1183"/>
      <c r="B258" s="1183"/>
      <c r="C258" s="830"/>
      <c r="D258" s="1183"/>
      <c r="E258" s="1183"/>
      <c r="F258" s="1183"/>
      <c r="G258" s="1183"/>
      <c r="H258" s="1183"/>
      <c r="J258" s="889"/>
      <c r="K258" s="1206"/>
      <c r="L258" s="1213"/>
      <c r="M258" s="1213"/>
      <c r="N258" s="1213"/>
      <c r="O258" s="1213"/>
      <c r="P258" s="1213"/>
      <c r="Q258" s="1213"/>
      <c r="R258" s="1213"/>
      <c r="S258" s="1213"/>
      <c r="T258" s="1213"/>
      <c r="U258" s="1213"/>
      <c r="V258" s="1206"/>
      <c r="W258" s="1206"/>
    </row>
    <row r="259" spans="1:23" ht="13.8">
      <c r="A259" s="1176"/>
      <c r="B259" s="1176"/>
      <c r="C259" s="830"/>
      <c r="D259" s="1183"/>
      <c r="E259" s="1183"/>
      <c r="F259" s="1183"/>
      <c r="G259" s="1183"/>
      <c r="H259" s="1183"/>
      <c r="J259" s="889"/>
      <c r="K259" s="1206"/>
      <c r="L259" s="1213"/>
      <c r="M259" s="1213"/>
      <c r="N259" s="1213"/>
      <c r="O259" s="1213"/>
      <c r="P259" s="1213"/>
      <c r="Q259" s="1213"/>
      <c r="R259" s="1213"/>
      <c r="S259" s="1213"/>
      <c r="T259" s="1213"/>
      <c r="U259" s="1213"/>
      <c r="V259" s="1206"/>
      <c r="W259" s="1206"/>
    </row>
    <row r="260" spans="1:23" ht="13.8">
      <c r="A260" s="797"/>
      <c r="B260" s="792"/>
      <c r="C260" s="1183"/>
      <c r="D260" s="1183"/>
      <c r="E260" s="1183"/>
      <c r="F260" s="1183"/>
      <c r="G260" s="1183"/>
      <c r="H260" s="1183"/>
      <c r="J260" s="889"/>
      <c r="K260" s="1206"/>
      <c r="L260" s="1213"/>
      <c r="M260" s="1213"/>
      <c r="N260" s="1213"/>
      <c r="O260" s="1213"/>
      <c r="P260" s="1213"/>
      <c r="Q260" s="1213"/>
      <c r="R260" s="1213"/>
      <c r="S260" s="1213"/>
      <c r="T260" s="1213"/>
      <c r="U260" s="1213"/>
      <c r="V260" s="1206"/>
      <c r="W260" s="1206"/>
    </row>
    <row r="261" spans="1:23" ht="13.5" customHeight="1">
      <c r="A261" s="904"/>
      <c r="C261" s="1176"/>
      <c r="D261" s="1183"/>
      <c r="E261" s="1183"/>
      <c r="F261" s="1183"/>
      <c r="G261" s="1183"/>
      <c r="H261" s="1183"/>
      <c r="J261" s="889"/>
      <c r="K261" s="1206"/>
      <c r="L261" s="1213"/>
      <c r="M261" s="1213"/>
      <c r="N261" s="1213"/>
      <c r="O261" s="1213"/>
      <c r="P261" s="1213"/>
      <c r="Q261" s="1213"/>
      <c r="R261" s="1213"/>
      <c r="S261" s="1213"/>
      <c r="T261" s="1213"/>
      <c r="U261" s="1213"/>
      <c r="V261" s="1206"/>
      <c r="W261" s="1206"/>
    </row>
    <row r="262" spans="1:23" ht="13.5" customHeight="1">
      <c r="A262" s="904"/>
      <c r="C262" s="792"/>
      <c r="D262" s="1183"/>
      <c r="E262" s="1183"/>
      <c r="F262" s="1183"/>
      <c r="G262" s="1183"/>
      <c r="H262" s="1183"/>
      <c r="J262" s="889"/>
      <c r="K262" s="1206"/>
      <c r="L262" s="1213"/>
      <c r="M262" s="1213"/>
      <c r="N262" s="1213"/>
      <c r="O262" s="1213"/>
      <c r="P262" s="1213"/>
      <c r="Q262" s="1213"/>
      <c r="R262" s="1213"/>
      <c r="S262" s="1213"/>
      <c r="T262" s="1213"/>
      <c r="U262" s="1213"/>
      <c r="V262" s="1206"/>
      <c r="W262" s="1206"/>
    </row>
    <row r="263" spans="1:23" ht="13.5" customHeight="1">
      <c r="A263" s="904"/>
      <c r="C263" s="836"/>
      <c r="F263" s="1183"/>
      <c r="G263" s="1183"/>
      <c r="H263" s="1183"/>
      <c r="J263" s="889"/>
      <c r="K263" s="1206"/>
      <c r="L263" s="1213"/>
      <c r="M263" s="1213"/>
      <c r="N263" s="1213"/>
      <c r="O263" s="1213"/>
      <c r="P263" s="1213"/>
      <c r="Q263" s="1213"/>
      <c r="R263" s="1213"/>
      <c r="S263" s="1213"/>
      <c r="T263" s="1213"/>
      <c r="U263" s="1213"/>
      <c r="V263" s="1206"/>
      <c r="W263" s="1206"/>
    </row>
    <row r="264" spans="1:23" ht="13.5" customHeight="1">
      <c r="A264" s="904"/>
      <c r="C264" s="836"/>
      <c r="D264" s="792"/>
      <c r="E264" s="792"/>
      <c r="F264" s="1183"/>
      <c r="G264" s="1183"/>
      <c r="H264" s="1183"/>
      <c r="J264" s="889"/>
      <c r="K264" s="1206"/>
      <c r="L264" s="1213"/>
      <c r="M264" s="1213"/>
      <c r="N264" s="1213"/>
      <c r="O264" s="1213"/>
      <c r="P264" s="1213"/>
      <c r="Q264" s="1213"/>
      <c r="R264" s="1213"/>
      <c r="S264" s="1213"/>
      <c r="T264" s="1213"/>
      <c r="U264" s="1213"/>
      <c r="V264" s="1206"/>
      <c r="W264" s="1206"/>
    </row>
    <row r="265" spans="1:23" ht="13.8">
      <c r="A265" s="883"/>
      <c r="C265" s="836"/>
      <c r="D265" s="882"/>
      <c r="E265" s="901"/>
      <c r="F265" s="1183"/>
      <c r="G265" s="1183"/>
      <c r="H265" s="1183"/>
      <c r="J265" s="889"/>
      <c r="K265" s="1206"/>
      <c r="L265" s="1213"/>
      <c r="M265" s="1213"/>
      <c r="N265" s="1213"/>
      <c r="O265" s="1213"/>
      <c r="P265" s="1213"/>
      <c r="Q265" s="1213"/>
      <c r="R265" s="1213"/>
      <c r="S265" s="1213"/>
      <c r="T265" s="1213"/>
      <c r="U265" s="1213"/>
      <c r="V265" s="1206"/>
      <c r="W265" s="1206"/>
    </row>
    <row r="266" spans="1:23" ht="13.8">
      <c r="A266" s="840"/>
      <c r="C266" s="836"/>
      <c r="D266" s="882"/>
      <c r="E266" s="901"/>
      <c r="F266" s="1183"/>
      <c r="G266" s="1183"/>
      <c r="H266" s="1183"/>
      <c r="J266" s="889"/>
      <c r="K266" s="1206"/>
      <c r="L266" s="1213"/>
      <c r="M266" s="1213"/>
      <c r="N266" s="1213"/>
      <c r="O266" s="1213"/>
      <c r="P266" s="1213"/>
      <c r="Q266" s="1213"/>
      <c r="R266" s="1213"/>
      <c r="S266" s="1213"/>
      <c r="T266" s="1213"/>
      <c r="U266" s="1213"/>
      <c r="V266" s="1206"/>
      <c r="W266" s="1206"/>
    </row>
    <row r="267" spans="1:23" ht="13.8">
      <c r="A267" s="680"/>
      <c r="C267" s="836"/>
      <c r="D267" s="882"/>
      <c r="E267" s="901"/>
      <c r="F267" s="1183"/>
      <c r="G267" s="1183"/>
      <c r="H267" s="1183"/>
      <c r="J267" s="889"/>
      <c r="K267" s="1206"/>
      <c r="L267" s="1213"/>
      <c r="M267" s="1213"/>
      <c r="N267" s="1213"/>
      <c r="O267" s="1213"/>
      <c r="P267" s="1213"/>
      <c r="Q267" s="1213"/>
      <c r="R267" s="1213"/>
      <c r="S267" s="1213"/>
      <c r="T267" s="1213"/>
      <c r="U267" s="1213"/>
      <c r="V267" s="1206"/>
      <c r="W267" s="1206"/>
    </row>
    <row r="268" spans="1:23" ht="13.8">
      <c r="A268" s="1214"/>
      <c r="C268" s="836"/>
      <c r="D268" s="882"/>
      <c r="E268" s="901"/>
      <c r="F268" s="1183"/>
      <c r="G268" s="1183"/>
      <c r="H268" s="1183"/>
      <c r="J268" s="889"/>
      <c r="K268" s="1206"/>
      <c r="L268" s="1213"/>
      <c r="M268" s="1213"/>
      <c r="N268" s="1213"/>
      <c r="O268" s="1213"/>
      <c r="P268" s="1213"/>
      <c r="Q268" s="1213"/>
      <c r="R268" s="1213"/>
      <c r="S268" s="1213"/>
      <c r="T268" s="1213"/>
      <c r="U268" s="1213"/>
      <c r="V268" s="1206"/>
      <c r="W268" s="1206"/>
    </row>
    <row r="269" spans="1:23" ht="13.8">
      <c r="A269" s="1211"/>
      <c r="D269" s="882"/>
      <c r="E269" s="901"/>
      <c r="F269" s="1183"/>
      <c r="G269" s="1183"/>
      <c r="H269" s="1183"/>
      <c r="J269" s="889"/>
      <c r="K269" s="1206"/>
      <c r="L269" s="1213"/>
      <c r="M269" s="1213"/>
      <c r="N269" s="1213"/>
      <c r="O269" s="1213"/>
      <c r="P269" s="1213"/>
      <c r="Q269" s="1213"/>
      <c r="R269" s="1213"/>
      <c r="S269" s="1213"/>
      <c r="T269" s="1213"/>
      <c r="U269" s="1213"/>
      <c r="V269" s="1206"/>
      <c r="W269" s="1206"/>
    </row>
    <row r="270" spans="1:23" ht="13.8">
      <c r="A270" s="1183"/>
      <c r="B270" s="1183"/>
      <c r="D270" s="830"/>
      <c r="E270" s="830"/>
      <c r="F270" s="1183"/>
      <c r="G270" s="1183"/>
      <c r="H270" s="1183"/>
      <c r="J270" s="889"/>
      <c r="K270" s="1206"/>
      <c r="L270" s="1213"/>
      <c r="M270" s="1213"/>
      <c r="N270" s="1213"/>
      <c r="O270" s="1213"/>
      <c r="P270" s="1213"/>
      <c r="Q270" s="1213"/>
      <c r="R270" s="1213"/>
      <c r="S270" s="1213"/>
      <c r="T270" s="1213"/>
      <c r="U270" s="1213"/>
      <c r="V270" s="1206"/>
      <c r="W270" s="1206"/>
    </row>
    <row r="271" spans="1:23" ht="13.8">
      <c r="A271" s="1176"/>
      <c r="B271" s="1176"/>
      <c r="D271" s="882"/>
      <c r="E271" s="830"/>
      <c r="F271" s="1183"/>
      <c r="G271" s="1183"/>
      <c r="H271" s="1183"/>
      <c r="J271" s="889"/>
      <c r="K271" s="1206"/>
      <c r="L271" s="1213"/>
      <c r="M271" s="1213"/>
      <c r="N271" s="1213"/>
      <c r="O271" s="1213"/>
      <c r="P271" s="1213"/>
      <c r="Q271" s="1213"/>
      <c r="R271" s="1213"/>
      <c r="S271" s="1213"/>
      <c r="T271" s="1213"/>
      <c r="U271" s="1213"/>
      <c r="V271" s="1206"/>
      <c r="W271" s="1206"/>
    </row>
    <row r="272" spans="1:23" ht="13.8">
      <c r="A272" s="797"/>
      <c r="B272" s="792"/>
      <c r="C272" s="1183"/>
      <c r="E272" s="901"/>
      <c r="F272" s="1183"/>
      <c r="G272" s="1183"/>
      <c r="H272" s="1183"/>
      <c r="J272" s="889"/>
      <c r="K272" s="1206"/>
      <c r="L272" s="1206"/>
      <c r="M272" s="1206"/>
      <c r="N272" s="1206"/>
      <c r="O272" s="1206"/>
      <c r="P272" s="1206"/>
      <c r="Q272" s="1206"/>
      <c r="R272" s="1206"/>
      <c r="S272" s="1206"/>
      <c r="T272" s="1206"/>
      <c r="U272" s="1206"/>
      <c r="V272" s="1206"/>
      <c r="W272" s="1206"/>
    </row>
    <row r="273" spans="1:23" ht="13.5" customHeight="1">
      <c r="C273" s="1176"/>
      <c r="F273" s="1183"/>
      <c r="G273" s="1183"/>
      <c r="H273" s="1183"/>
      <c r="J273" s="889"/>
      <c r="K273" s="1206"/>
      <c r="L273" s="668" t="s">
        <v>666</v>
      </c>
      <c r="M273" s="1206"/>
      <c r="N273" s="1206"/>
      <c r="O273" s="1206"/>
      <c r="P273" s="1206"/>
      <c r="Q273" s="1206"/>
      <c r="R273" s="1206"/>
      <c r="S273" s="1206"/>
      <c r="T273" s="1206"/>
      <c r="U273" s="1206"/>
      <c r="V273" s="1206"/>
      <c r="W273" s="1206"/>
    </row>
    <row r="274" spans="1:23" ht="13.5" customHeight="1">
      <c r="C274" s="792"/>
      <c r="D274" s="1183"/>
      <c r="E274" s="1183"/>
      <c r="F274" s="1183"/>
      <c r="G274" s="1183"/>
      <c r="H274" s="1183"/>
      <c r="J274" s="889"/>
      <c r="K274" s="1206"/>
      <c r="L274" s="1206"/>
      <c r="M274" s="1206"/>
      <c r="N274" s="1206"/>
      <c r="O274" s="1206"/>
      <c r="P274" s="1206"/>
      <c r="Q274" s="1206"/>
      <c r="R274" s="1206"/>
      <c r="S274" s="1206"/>
      <c r="T274" s="1206"/>
      <c r="U274" s="1206"/>
      <c r="V274" s="1206"/>
      <c r="W274" s="1206"/>
    </row>
    <row r="275" spans="1:23" ht="13.5" customHeight="1">
      <c r="C275" s="836"/>
      <c r="F275" s="1183"/>
      <c r="G275" s="1183"/>
      <c r="H275" s="1183"/>
      <c r="J275" s="889"/>
      <c r="K275" s="1206"/>
      <c r="L275" s="1206"/>
      <c r="M275" s="1206"/>
      <c r="N275" s="1206"/>
      <c r="O275" s="1206"/>
      <c r="P275" s="1206"/>
      <c r="Q275" s="1206"/>
      <c r="R275" s="1206"/>
      <c r="S275" s="1206"/>
      <c r="T275" s="1206"/>
      <c r="U275" s="1206"/>
      <c r="V275" s="1206"/>
      <c r="W275" s="1206"/>
    </row>
    <row r="276" spans="1:23" ht="13.5" customHeight="1">
      <c r="C276" s="836"/>
      <c r="D276" s="792"/>
      <c r="E276" s="792"/>
      <c r="F276" s="1183"/>
      <c r="G276" s="1183"/>
      <c r="H276" s="1183"/>
      <c r="J276" s="889"/>
      <c r="K276" s="1206"/>
      <c r="L276" s="899"/>
      <c r="M276" s="1213"/>
      <c r="N276" s="1213"/>
      <c r="O276" s="1213"/>
      <c r="P276" s="1213"/>
      <c r="Q276" s="1213"/>
      <c r="R276" s="1213"/>
      <c r="S276" s="1213"/>
      <c r="T276" s="1213"/>
      <c r="U276" s="1213"/>
      <c r="V276" s="1206"/>
      <c r="W276" s="1206"/>
    </row>
    <row r="277" spans="1:23" ht="13.8">
      <c r="A277" s="680"/>
      <c r="C277" s="836"/>
      <c r="D277" s="882"/>
      <c r="E277" s="836"/>
      <c r="G277" s="1183"/>
      <c r="H277" s="1183"/>
      <c r="J277" s="889"/>
      <c r="K277" s="1206"/>
      <c r="L277" s="1213"/>
      <c r="M277" s="1213"/>
      <c r="N277" s="1213"/>
      <c r="O277" s="1213"/>
      <c r="P277" s="1213"/>
      <c r="Q277" s="1213"/>
      <c r="R277" s="1213"/>
      <c r="S277" s="1213"/>
      <c r="T277" s="1213"/>
      <c r="U277" s="1213"/>
      <c r="V277" s="1206"/>
      <c r="W277" s="1206"/>
    </row>
    <row r="278" spans="1:23" ht="13.8">
      <c r="A278" s="1214"/>
      <c r="C278" s="836"/>
      <c r="D278" s="882"/>
      <c r="E278" s="836"/>
      <c r="G278" s="1183"/>
      <c r="H278" s="1183"/>
      <c r="J278" s="889"/>
      <c r="K278" s="1206"/>
      <c r="L278" s="1213"/>
      <c r="M278" s="1213"/>
      <c r="N278" s="1213"/>
      <c r="O278" s="1213"/>
      <c r="P278" s="1213"/>
      <c r="Q278" s="1213"/>
      <c r="R278" s="1213"/>
      <c r="S278" s="1213"/>
      <c r="T278" s="1213"/>
      <c r="U278" s="1213"/>
      <c r="V278" s="1206"/>
      <c r="W278" s="1206"/>
    </row>
    <row r="279" spans="1:23" ht="13.8">
      <c r="A279" s="1211"/>
      <c r="D279" s="882"/>
      <c r="E279" s="836"/>
      <c r="G279" s="1183"/>
      <c r="H279" s="1183"/>
      <c r="J279" s="889"/>
      <c r="K279" s="1206"/>
      <c r="L279" s="1213"/>
      <c r="M279" s="1213"/>
      <c r="N279" s="1213"/>
      <c r="O279" s="1213"/>
      <c r="P279" s="1213"/>
      <c r="Q279" s="1213"/>
      <c r="R279" s="1213"/>
      <c r="S279" s="1213"/>
      <c r="T279" s="1213"/>
      <c r="U279" s="1213"/>
      <c r="V279" s="1206"/>
      <c r="W279" s="1206"/>
    </row>
    <row r="280" spans="1:23" ht="13.8">
      <c r="A280" s="1183"/>
      <c r="B280" s="1183"/>
      <c r="D280" s="830"/>
      <c r="E280" s="830"/>
      <c r="G280" s="1183"/>
      <c r="H280" s="1183"/>
      <c r="J280" s="889"/>
      <c r="K280" s="1206"/>
      <c r="L280" s="1213"/>
      <c r="M280" s="1213"/>
      <c r="N280" s="1213"/>
      <c r="O280" s="1213"/>
      <c r="P280" s="1213"/>
      <c r="Q280" s="1213"/>
      <c r="R280" s="1213"/>
      <c r="S280" s="1213"/>
      <c r="T280" s="1213"/>
      <c r="U280" s="1213"/>
      <c r="V280" s="1206"/>
      <c r="W280" s="1206"/>
    </row>
    <row r="281" spans="1:23" ht="13.8">
      <c r="A281" s="1183"/>
      <c r="B281" s="1183"/>
      <c r="D281" s="882"/>
      <c r="E281" s="830"/>
      <c r="G281" s="1183"/>
      <c r="H281" s="1183"/>
      <c r="J281" s="889"/>
      <c r="K281" s="1206"/>
      <c r="L281" s="1213"/>
      <c r="M281" s="1213"/>
      <c r="N281" s="1213"/>
      <c r="O281" s="1213"/>
      <c r="P281" s="1213"/>
      <c r="Q281" s="1213"/>
      <c r="R281" s="1213"/>
      <c r="S281" s="1213"/>
      <c r="T281" s="1213"/>
      <c r="U281" s="1213"/>
      <c r="V281" s="1206"/>
      <c r="W281" s="1206"/>
    </row>
    <row r="282" spans="1:23" ht="13.8">
      <c r="A282" s="1176"/>
      <c r="B282" s="1176"/>
      <c r="C282" s="1183"/>
      <c r="E282" s="836"/>
      <c r="G282" s="1183"/>
      <c r="H282" s="1183"/>
      <c r="J282" s="889"/>
      <c r="K282" s="1206"/>
      <c r="L282" s="899"/>
      <c r="M282" s="894"/>
      <c r="N282" s="894"/>
      <c r="O282" s="894"/>
      <c r="P282" s="894"/>
      <c r="Q282" s="894"/>
      <c r="R282" s="894"/>
      <c r="S282" s="894"/>
      <c r="T282" s="894"/>
      <c r="U282" s="894"/>
    </row>
    <row r="283" spans="1:23" ht="13.8">
      <c r="A283" s="797"/>
      <c r="B283" s="797"/>
      <c r="C283" s="1183"/>
      <c r="G283" s="1183"/>
      <c r="H283" s="1183"/>
      <c r="J283" s="889"/>
      <c r="K283" s="1206"/>
      <c r="L283" s="1215"/>
      <c r="M283" s="894"/>
      <c r="N283" s="894"/>
      <c r="O283" s="894"/>
      <c r="P283" s="894"/>
      <c r="Q283" s="894"/>
      <c r="R283" s="894"/>
      <c r="S283" s="894"/>
      <c r="T283" s="894"/>
      <c r="U283" s="894"/>
    </row>
    <row r="284" spans="1:23" ht="13.8">
      <c r="A284" s="687"/>
      <c r="B284" s="1216"/>
      <c r="C284" s="1176"/>
      <c r="D284" s="1183"/>
      <c r="E284" s="1183"/>
      <c r="G284" s="1183"/>
      <c r="H284" s="1183"/>
      <c r="J284" s="889"/>
      <c r="K284" s="1206"/>
      <c r="L284" s="899"/>
      <c r="M284" s="894"/>
      <c r="N284" s="894"/>
      <c r="O284" s="894"/>
      <c r="P284" s="894"/>
      <c r="Q284" s="894"/>
      <c r="R284" s="894"/>
      <c r="S284" s="894"/>
      <c r="T284" s="894"/>
      <c r="U284" s="894"/>
    </row>
    <row r="285" spans="1:23" ht="13.5" customHeight="1">
      <c r="A285" s="687"/>
      <c r="B285" s="1216"/>
      <c r="C285" s="797"/>
      <c r="D285" s="1183"/>
      <c r="E285" s="1183"/>
      <c r="G285" s="1183"/>
      <c r="H285" s="1183"/>
      <c r="J285" s="889"/>
      <c r="K285" s="1206"/>
      <c r="L285" s="899"/>
      <c r="M285" s="894"/>
      <c r="N285" s="894"/>
      <c r="O285" s="894"/>
      <c r="P285" s="894"/>
      <c r="Q285" s="894"/>
      <c r="R285" s="894"/>
      <c r="S285" s="894"/>
      <c r="T285" s="894"/>
      <c r="U285" s="894"/>
    </row>
    <row r="286" spans="1:23" ht="13.5" customHeight="1">
      <c r="A286" s="687"/>
      <c r="B286" s="1216"/>
      <c r="C286" s="836"/>
      <c r="D286" s="1183"/>
      <c r="E286" s="1183"/>
      <c r="F286" s="1183"/>
      <c r="G286" s="1183"/>
      <c r="H286" s="1183"/>
      <c r="J286" s="889"/>
      <c r="K286" s="1206"/>
      <c r="L286" s="899"/>
      <c r="M286" s="894"/>
      <c r="N286" s="894"/>
      <c r="O286" s="894"/>
      <c r="P286" s="894"/>
      <c r="Q286" s="894"/>
      <c r="R286" s="894"/>
      <c r="S286" s="894"/>
      <c r="T286" s="894"/>
      <c r="U286" s="894"/>
    </row>
    <row r="287" spans="1:23" ht="13.5" customHeight="1">
      <c r="A287" s="687"/>
      <c r="C287" s="836"/>
      <c r="D287" s="1183"/>
      <c r="E287" s="1183"/>
      <c r="F287" s="1183"/>
      <c r="G287" s="1183"/>
      <c r="H287" s="1183"/>
      <c r="J287" s="889"/>
      <c r="K287" s="1206"/>
      <c r="L287" s="892"/>
      <c r="M287" s="893"/>
      <c r="N287" s="893"/>
      <c r="O287" s="893"/>
      <c r="P287" s="893"/>
      <c r="Q287" s="893"/>
      <c r="R287" s="894"/>
      <c r="S287" s="894"/>
      <c r="T287" s="894"/>
      <c r="U287" s="894"/>
    </row>
    <row r="288" spans="1:23" ht="13.5" customHeight="1">
      <c r="A288" s="687"/>
      <c r="C288" s="836"/>
      <c r="D288" s="1183"/>
      <c r="E288" s="1183"/>
      <c r="F288" s="1183"/>
      <c r="G288" s="1183"/>
      <c r="H288" s="1183"/>
      <c r="J288" s="889"/>
      <c r="K288" s="1206"/>
      <c r="L288" s="892"/>
      <c r="M288" s="893"/>
      <c r="N288" s="893"/>
      <c r="O288" s="893"/>
      <c r="P288" s="893"/>
      <c r="Q288" s="893"/>
      <c r="R288" s="894"/>
      <c r="S288" s="894"/>
      <c r="T288" s="894"/>
      <c r="U288" s="894"/>
    </row>
    <row r="289" spans="1:21" ht="13.8">
      <c r="A289" s="687"/>
      <c r="C289" s="836"/>
      <c r="D289" s="1183"/>
      <c r="E289" s="1183"/>
      <c r="F289" s="1183"/>
      <c r="G289" s="1183"/>
      <c r="H289" s="1183"/>
      <c r="J289" s="889"/>
      <c r="K289" s="1206"/>
      <c r="L289" s="892"/>
      <c r="M289" s="893"/>
      <c r="N289" s="893"/>
      <c r="O289" s="893"/>
      <c r="P289" s="893"/>
      <c r="Q289" s="893"/>
      <c r="R289" s="894"/>
      <c r="S289" s="894"/>
      <c r="T289" s="894"/>
      <c r="U289" s="1213"/>
    </row>
    <row r="290" spans="1:21" ht="13.8">
      <c r="A290" s="687"/>
      <c r="C290" s="836"/>
      <c r="D290" s="1183"/>
      <c r="E290" s="1183"/>
      <c r="F290" s="1183"/>
      <c r="G290" s="1183"/>
      <c r="H290" s="1183"/>
      <c r="J290" s="889"/>
      <c r="K290" s="1206"/>
      <c r="L290" s="892"/>
      <c r="M290" s="893"/>
      <c r="N290" s="893"/>
      <c r="O290" s="893"/>
      <c r="P290" s="893"/>
      <c r="Q290" s="893"/>
      <c r="R290" s="894"/>
      <c r="S290" s="894"/>
      <c r="T290" s="894"/>
      <c r="U290" s="894"/>
    </row>
    <row r="291" spans="1:21" ht="13.8">
      <c r="A291" s="687"/>
      <c r="C291" s="836"/>
      <c r="D291" s="1183"/>
      <c r="E291" s="1183"/>
      <c r="F291" s="1183"/>
      <c r="G291" s="1183"/>
      <c r="H291" s="1183"/>
      <c r="J291" s="889"/>
      <c r="K291" s="1206"/>
      <c r="L291" s="892"/>
      <c r="M291" s="893"/>
      <c r="N291" s="893"/>
      <c r="O291" s="893"/>
      <c r="P291" s="893"/>
      <c r="Q291" s="893"/>
      <c r="R291" s="894"/>
      <c r="S291" s="894"/>
      <c r="T291" s="894"/>
      <c r="U291" s="894"/>
    </row>
    <row r="292" spans="1:21" ht="13.8">
      <c r="A292" s="687"/>
      <c r="C292" s="836"/>
      <c r="D292" s="1183"/>
      <c r="E292" s="1183"/>
      <c r="F292" s="1183"/>
      <c r="G292" s="1183"/>
      <c r="H292" s="1183"/>
      <c r="J292" s="889"/>
      <c r="K292" s="1206"/>
      <c r="L292" s="892"/>
      <c r="M292" s="893"/>
      <c r="N292" s="893"/>
      <c r="O292" s="893"/>
      <c r="P292" s="893"/>
      <c r="Q292" s="893"/>
      <c r="R292" s="894"/>
      <c r="S292" s="894"/>
      <c r="T292" s="894"/>
      <c r="U292" s="894"/>
    </row>
    <row r="293" spans="1:21" ht="13.8">
      <c r="A293" s="680"/>
      <c r="C293" s="836"/>
      <c r="D293" s="1183"/>
      <c r="E293" s="1183"/>
      <c r="F293" s="1183"/>
      <c r="G293" s="1183"/>
      <c r="H293" s="1183"/>
      <c r="J293" s="889"/>
      <c r="K293" s="1206"/>
      <c r="L293" s="892"/>
      <c r="M293" s="893"/>
      <c r="N293" s="893"/>
      <c r="O293" s="893"/>
      <c r="P293" s="893"/>
      <c r="Q293" s="893"/>
      <c r="R293" s="894"/>
      <c r="S293" s="894"/>
      <c r="T293" s="894"/>
      <c r="U293" s="894"/>
    </row>
    <row r="294" spans="1:21" ht="13.8">
      <c r="A294" s="1214"/>
      <c r="C294" s="836"/>
      <c r="D294" s="1183"/>
      <c r="E294" s="1183"/>
      <c r="F294" s="1183"/>
      <c r="G294" s="1183"/>
      <c r="H294" s="1183"/>
      <c r="J294" s="889"/>
      <c r="K294" s="1206"/>
      <c r="L294" s="892"/>
      <c r="M294" s="893"/>
      <c r="N294" s="893"/>
      <c r="O294" s="893"/>
      <c r="P294" s="893"/>
      <c r="Q294" s="893"/>
      <c r="R294" s="894"/>
      <c r="S294" s="894"/>
      <c r="T294" s="894"/>
      <c r="U294" s="894"/>
    </row>
    <row r="295" spans="1:21" ht="13.8">
      <c r="A295" s="1211"/>
      <c r="D295" s="1183"/>
      <c r="E295" s="1183"/>
      <c r="F295" s="1183"/>
      <c r="G295" s="1183"/>
      <c r="H295" s="1183"/>
      <c r="J295" s="889"/>
      <c r="K295" s="1206"/>
      <c r="L295" s="905"/>
      <c r="M295" s="893"/>
      <c r="N295" s="893"/>
      <c r="O295" s="893"/>
      <c r="P295" s="893"/>
      <c r="Q295" s="893"/>
      <c r="R295" s="894"/>
      <c r="S295" s="894"/>
      <c r="T295" s="894"/>
      <c r="U295" s="894"/>
    </row>
    <row r="296" spans="1:21" ht="13.8">
      <c r="A296" s="1183"/>
      <c r="B296" s="1183"/>
      <c r="D296" s="1183"/>
      <c r="E296" s="1183"/>
      <c r="F296" s="1183"/>
      <c r="G296" s="1183"/>
      <c r="H296" s="1183"/>
      <c r="J296" s="889"/>
      <c r="K296" s="1206"/>
      <c r="L296" s="1206"/>
      <c r="M296" s="1206"/>
      <c r="N296" s="1206"/>
      <c r="O296" s="1206"/>
      <c r="P296" s="1206"/>
      <c r="Q296" s="1206"/>
      <c r="R296" s="1206"/>
      <c r="S296" s="1206"/>
      <c r="T296" s="1206"/>
      <c r="U296" s="1206"/>
    </row>
    <row r="297" spans="1:21" ht="13.8">
      <c r="A297" s="1183"/>
      <c r="B297" s="1183"/>
      <c r="D297" s="1183"/>
      <c r="E297" s="1183"/>
      <c r="F297" s="1183"/>
      <c r="G297" s="1183"/>
      <c r="H297" s="1183"/>
      <c r="J297" s="889"/>
      <c r="K297" s="1206"/>
      <c r="L297" s="668" t="s">
        <v>666</v>
      </c>
      <c r="M297" s="1206"/>
      <c r="N297" s="1206"/>
      <c r="O297" s="1206"/>
      <c r="P297" s="1206"/>
      <c r="Q297" s="1206"/>
      <c r="R297" s="1206"/>
      <c r="S297" s="1206"/>
      <c r="T297" s="1206"/>
      <c r="U297" s="1206"/>
    </row>
    <row r="298" spans="1:21" ht="13.8">
      <c r="A298" s="1176"/>
      <c r="B298" s="1176"/>
      <c r="C298" s="1183"/>
      <c r="D298" s="1183"/>
      <c r="E298" s="1183"/>
      <c r="F298" s="1183"/>
      <c r="G298" s="1183"/>
      <c r="H298" s="1183"/>
      <c r="J298" s="889"/>
      <c r="K298" s="1206"/>
      <c r="L298" s="1206"/>
      <c r="M298" s="1206"/>
      <c r="N298" s="1206"/>
      <c r="O298" s="1206"/>
      <c r="P298" s="1206"/>
      <c r="Q298" s="1206"/>
      <c r="R298" s="1206"/>
      <c r="S298" s="1206"/>
      <c r="T298" s="1206"/>
      <c r="U298" s="1206"/>
    </row>
    <row r="299" spans="1:21" ht="13.8">
      <c r="A299" s="797"/>
      <c r="B299" s="797"/>
      <c r="C299" s="1183"/>
      <c r="D299" s="1183"/>
      <c r="E299" s="1183"/>
      <c r="F299" s="1183"/>
      <c r="G299" s="1183"/>
      <c r="H299" s="1183"/>
      <c r="J299" s="889"/>
      <c r="K299" s="1206"/>
      <c r="L299" s="1206"/>
      <c r="M299" s="1206"/>
      <c r="N299" s="1206"/>
      <c r="O299" s="1206"/>
      <c r="P299" s="1206"/>
      <c r="Q299" s="1206"/>
      <c r="R299" s="1206"/>
      <c r="S299" s="1206"/>
      <c r="T299" s="1206"/>
      <c r="U299" s="1206"/>
    </row>
    <row r="300" spans="1:21" ht="13.5" customHeight="1">
      <c r="A300" s="687"/>
      <c r="B300" s="1216"/>
      <c r="C300" s="1176"/>
      <c r="D300" s="1183"/>
      <c r="E300" s="1183"/>
      <c r="F300" s="1183"/>
      <c r="G300" s="1183"/>
      <c r="H300" s="1183"/>
      <c r="J300" s="889"/>
      <c r="K300" s="1206"/>
      <c r="L300" s="1213"/>
      <c r="M300" s="1213"/>
      <c r="N300" s="1213"/>
      <c r="O300" s="1213"/>
      <c r="P300" s="1213"/>
      <c r="Q300" s="1213"/>
      <c r="R300" s="1213"/>
      <c r="S300" s="1213"/>
      <c r="T300" s="1213"/>
      <c r="U300" s="1213"/>
    </row>
    <row r="301" spans="1:21" ht="13.5" customHeight="1">
      <c r="A301" s="687"/>
      <c r="B301" s="1216"/>
      <c r="C301" s="797"/>
      <c r="D301" s="1183"/>
      <c r="E301" s="1183"/>
      <c r="F301" s="1183"/>
      <c r="G301" s="1183"/>
      <c r="H301" s="1183"/>
      <c r="J301" s="889"/>
      <c r="K301" s="1206"/>
      <c r="L301" s="1213"/>
      <c r="M301" s="1213"/>
      <c r="N301" s="1213"/>
      <c r="O301" s="1213"/>
      <c r="P301" s="1213"/>
      <c r="Q301" s="1213"/>
      <c r="R301" s="1213"/>
      <c r="S301" s="1213"/>
      <c r="T301" s="1213"/>
      <c r="U301" s="1213"/>
    </row>
    <row r="302" spans="1:21" ht="13.5" customHeight="1">
      <c r="A302" s="687"/>
      <c r="B302" s="1216"/>
      <c r="C302" s="836"/>
      <c r="D302" s="1183"/>
      <c r="E302" s="1183"/>
      <c r="F302" s="1183"/>
      <c r="G302" s="1183"/>
      <c r="H302" s="1183"/>
      <c r="J302" s="889"/>
      <c r="K302" s="1206"/>
      <c r="L302" s="1213"/>
      <c r="M302" s="1213"/>
      <c r="N302" s="1213"/>
      <c r="O302" s="1213"/>
      <c r="P302" s="1213"/>
      <c r="Q302" s="1213"/>
      <c r="R302" s="1213"/>
      <c r="S302" s="1213"/>
      <c r="T302" s="1213"/>
      <c r="U302" s="1213"/>
    </row>
    <row r="303" spans="1:21" ht="13.5" customHeight="1">
      <c r="A303" s="687"/>
      <c r="C303" s="836"/>
      <c r="D303" s="1183"/>
      <c r="E303" s="1183"/>
      <c r="F303" s="1183"/>
      <c r="G303" s="1183"/>
      <c r="H303" s="1183"/>
      <c r="J303" s="889"/>
      <c r="K303" s="1206"/>
      <c r="L303" s="1213"/>
      <c r="M303" s="1213"/>
      <c r="N303" s="1213"/>
      <c r="O303" s="1213"/>
      <c r="P303" s="1213"/>
      <c r="Q303" s="1213"/>
      <c r="R303" s="1213"/>
      <c r="S303" s="1213"/>
      <c r="T303" s="1213"/>
      <c r="U303" s="1213"/>
    </row>
    <row r="304" spans="1:21" ht="13.8">
      <c r="A304" s="687"/>
      <c r="C304" s="836"/>
      <c r="D304" s="1183"/>
      <c r="E304" s="1183"/>
      <c r="F304" s="1183"/>
      <c r="G304" s="1183"/>
      <c r="H304" s="1183"/>
      <c r="J304" s="889"/>
      <c r="K304" s="1206"/>
      <c r="L304" s="1213"/>
      <c r="M304" s="1213"/>
      <c r="N304" s="1213"/>
      <c r="O304" s="1213"/>
      <c r="P304" s="1213"/>
      <c r="Q304" s="1213"/>
      <c r="R304" s="1213"/>
      <c r="S304" s="1213"/>
      <c r="T304" s="1213"/>
      <c r="U304" s="1213"/>
    </row>
    <row r="305" spans="1:23" ht="13.8">
      <c r="A305" s="687"/>
      <c r="C305" s="836"/>
      <c r="D305" s="1183"/>
      <c r="E305" s="1183"/>
      <c r="F305" s="1183"/>
      <c r="G305" s="1183"/>
      <c r="H305" s="1183"/>
      <c r="J305" s="889"/>
      <c r="K305" s="1206"/>
      <c r="L305" s="1213"/>
      <c r="M305" s="1213"/>
      <c r="N305" s="1213"/>
      <c r="O305" s="1213"/>
      <c r="P305" s="1213"/>
      <c r="Q305" s="1213"/>
      <c r="R305" s="1213"/>
      <c r="S305" s="1213"/>
      <c r="T305" s="1213"/>
      <c r="U305" s="1213"/>
    </row>
    <row r="306" spans="1:23" ht="13.8">
      <c r="A306" s="687"/>
      <c r="C306" s="836"/>
      <c r="D306" s="1183"/>
      <c r="E306" s="1183"/>
      <c r="F306" s="1183"/>
      <c r="G306" s="1183"/>
      <c r="H306" s="1183"/>
      <c r="J306" s="889"/>
      <c r="K306" s="1206"/>
      <c r="L306" s="1213"/>
      <c r="M306" s="1213"/>
      <c r="N306" s="1213"/>
      <c r="O306" s="1213"/>
      <c r="P306" s="1213"/>
      <c r="Q306" s="1213"/>
      <c r="R306" s="1213"/>
      <c r="S306" s="1213"/>
      <c r="T306" s="1213"/>
      <c r="U306" s="1213"/>
    </row>
    <row r="307" spans="1:23" ht="13.8">
      <c r="A307" s="680"/>
      <c r="C307" s="836"/>
      <c r="D307" s="1183"/>
      <c r="E307" s="1183"/>
      <c r="F307" s="1183"/>
      <c r="G307" s="1183"/>
      <c r="H307" s="1183"/>
      <c r="J307" s="889"/>
      <c r="K307" s="1206"/>
      <c r="L307" s="1213"/>
      <c r="M307" s="1213"/>
      <c r="N307" s="1213"/>
      <c r="O307" s="1213"/>
      <c r="P307" s="1213"/>
      <c r="Q307" s="1213"/>
      <c r="R307" s="1213"/>
      <c r="S307" s="1213"/>
      <c r="T307" s="1213"/>
      <c r="U307" s="1213"/>
    </row>
    <row r="308" spans="1:23" ht="13.8">
      <c r="A308" s="1214"/>
      <c r="C308" s="836"/>
      <c r="D308" s="1183"/>
      <c r="E308" s="1183"/>
      <c r="F308" s="1183"/>
      <c r="G308" s="1183"/>
      <c r="H308" s="1183"/>
      <c r="J308" s="889"/>
      <c r="K308" s="1206"/>
      <c r="L308" s="1213"/>
      <c r="M308" s="1213"/>
      <c r="N308" s="1213"/>
      <c r="O308" s="1213"/>
      <c r="P308" s="1213"/>
      <c r="Q308" s="1213"/>
      <c r="R308" s="1213"/>
      <c r="S308" s="1213"/>
      <c r="T308" s="1213"/>
      <c r="U308" s="1213"/>
    </row>
    <row r="309" spans="1:23" ht="13.8">
      <c r="A309" s="1211"/>
      <c r="D309" s="1183"/>
      <c r="E309" s="1183"/>
      <c r="F309" s="1183"/>
      <c r="G309" s="1183"/>
      <c r="H309" s="1183"/>
      <c r="J309" s="889"/>
      <c r="K309" s="1206"/>
      <c r="L309" s="1213"/>
      <c r="M309" s="1213"/>
      <c r="N309" s="1213"/>
      <c r="O309" s="1213"/>
      <c r="P309" s="1213"/>
      <c r="Q309" s="1213"/>
      <c r="R309" s="1213"/>
      <c r="S309" s="1213"/>
      <c r="T309" s="1213"/>
      <c r="U309" s="1213"/>
    </row>
    <row r="310" spans="1:23" ht="13.8">
      <c r="A310" s="1183"/>
      <c r="B310" s="1183"/>
      <c r="D310" s="1183"/>
      <c r="E310" s="1183"/>
      <c r="F310" s="1183"/>
      <c r="G310" s="1183"/>
      <c r="H310" s="1183"/>
      <c r="J310" s="889"/>
      <c r="K310" s="1206"/>
      <c r="L310" s="899"/>
      <c r="M310" s="894"/>
      <c r="N310" s="894"/>
      <c r="O310" s="894"/>
      <c r="P310" s="894"/>
      <c r="Q310" s="894"/>
      <c r="R310" s="894"/>
      <c r="S310" s="894"/>
      <c r="T310" s="894"/>
      <c r="U310" s="894"/>
    </row>
    <row r="311" spans="1:23" ht="13.8">
      <c r="A311" s="1183"/>
      <c r="B311" s="1183"/>
      <c r="D311" s="1183"/>
      <c r="E311" s="1183"/>
      <c r="F311" s="1183"/>
      <c r="G311" s="1183"/>
      <c r="H311" s="1183"/>
      <c r="J311" s="889"/>
      <c r="K311" s="1206"/>
      <c r="L311" s="899"/>
      <c r="M311" s="894"/>
      <c r="N311" s="894"/>
      <c r="O311" s="894"/>
      <c r="P311" s="894"/>
      <c r="Q311" s="894"/>
      <c r="R311" s="894"/>
      <c r="S311" s="894"/>
      <c r="T311" s="894"/>
      <c r="U311" s="894"/>
    </row>
    <row r="312" spans="1:23" ht="13.5" customHeight="1">
      <c r="A312" s="1183"/>
      <c r="B312" s="1183"/>
      <c r="C312" s="1183"/>
      <c r="D312" s="1183"/>
      <c r="E312" s="1183"/>
      <c r="F312" s="1183"/>
      <c r="G312" s="1183"/>
      <c r="H312" s="1183"/>
      <c r="J312" s="889"/>
      <c r="K312" s="1206"/>
      <c r="L312" s="899"/>
      <c r="M312" s="894"/>
      <c r="N312" s="894"/>
      <c r="O312" s="894"/>
      <c r="P312" s="894"/>
      <c r="Q312" s="894"/>
      <c r="R312" s="894"/>
      <c r="S312" s="894"/>
      <c r="T312" s="894"/>
      <c r="U312" s="894"/>
    </row>
    <row r="313" spans="1:23" ht="13.5" customHeight="1">
      <c r="A313" s="1183"/>
      <c r="B313" s="1183"/>
      <c r="C313" s="1183"/>
      <c r="D313" s="1183"/>
      <c r="E313" s="1183"/>
      <c r="F313" s="1183"/>
      <c r="G313" s="1183"/>
      <c r="H313" s="1183"/>
      <c r="J313" s="889"/>
      <c r="K313" s="1206"/>
      <c r="L313" s="892"/>
      <c r="M313" s="893"/>
      <c r="N313" s="893"/>
      <c r="O313" s="893"/>
      <c r="P313" s="893"/>
      <c r="Q313" s="893"/>
      <c r="R313" s="894"/>
      <c r="S313" s="894"/>
      <c r="T313" s="894"/>
      <c r="U313" s="894"/>
    </row>
    <row r="314" spans="1:23" ht="13.5" customHeight="1">
      <c r="A314" s="1183"/>
      <c r="B314" s="1183"/>
      <c r="C314" s="1183"/>
      <c r="D314" s="1183"/>
      <c r="E314" s="1183"/>
      <c r="F314" s="1183"/>
      <c r="G314" s="1183"/>
      <c r="H314" s="1183"/>
      <c r="J314" s="889"/>
      <c r="K314" s="1206"/>
      <c r="L314" s="892"/>
      <c r="M314" s="893"/>
      <c r="N314" s="893"/>
      <c r="O314" s="893"/>
      <c r="P314" s="893"/>
      <c r="Q314" s="893"/>
      <c r="R314" s="894"/>
      <c r="S314" s="894"/>
      <c r="T314" s="894"/>
      <c r="U314" s="894"/>
    </row>
    <row r="315" spans="1:23" ht="13.5" customHeight="1">
      <c r="A315" s="1183"/>
      <c r="B315" s="1183"/>
      <c r="C315" s="1183"/>
      <c r="D315" s="1183"/>
      <c r="E315" s="1183"/>
      <c r="F315" s="1183"/>
      <c r="G315" s="1183"/>
      <c r="H315" s="1183"/>
      <c r="J315" s="889"/>
      <c r="K315" s="1206"/>
      <c r="L315" s="892"/>
      <c r="M315" s="893"/>
      <c r="N315" s="893"/>
      <c r="O315" s="893"/>
      <c r="P315" s="893"/>
      <c r="Q315" s="893"/>
      <c r="R315" s="894"/>
      <c r="S315" s="894"/>
      <c r="T315" s="894"/>
      <c r="U315" s="894"/>
    </row>
    <row r="316" spans="1:23" ht="13.8">
      <c r="A316" s="1183"/>
      <c r="B316" s="1183"/>
      <c r="C316" s="1183"/>
      <c r="D316" s="1183"/>
      <c r="E316" s="1183"/>
      <c r="F316" s="1183"/>
      <c r="G316" s="1183"/>
      <c r="H316" s="1183"/>
      <c r="J316" s="889"/>
      <c r="K316" s="1206"/>
      <c r="L316" s="892"/>
      <c r="M316" s="893"/>
      <c r="N316" s="893"/>
      <c r="O316" s="893"/>
      <c r="P316" s="893"/>
      <c r="Q316" s="893"/>
      <c r="R316" s="894"/>
      <c r="S316" s="894"/>
      <c r="T316" s="894"/>
      <c r="U316" s="894"/>
    </row>
    <row r="317" spans="1:23" ht="13.8">
      <c r="A317" s="1183"/>
      <c r="B317" s="1183"/>
      <c r="C317" s="1183"/>
      <c r="D317" s="1183"/>
      <c r="E317" s="1183"/>
      <c r="F317" s="1183"/>
      <c r="G317" s="1183"/>
      <c r="H317" s="1183"/>
      <c r="J317" s="889"/>
      <c r="K317" s="1206"/>
      <c r="L317" s="892"/>
      <c r="M317" s="893"/>
      <c r="N317" s="893"/>
      <c r="O317" s="893"/>
      <c r="P317" s="893"/>
      <c r="Q317" s="893"/>
      <c r="R317" s="894"/>
      <c r="S317" s="894"/>
      <c r="T317" s="894"/>
      <c r="U317" s="894"/>
    </row>
    <row r="318" spans="1:23" ht="13.8">
      <c r="A318" s="1183"/>
      <c r="B318" s="1183"/>
      <c r="C318" s="1183"/>
      <c r="D318" s="1183"/>
      <c r="E318" s="1183"/>
      <c r="F318" s="1183"/>
      <c r="G318" s="1183"/>
      <c r="H318" s="1183"/>
      <c r="J318" s="889"/>
      <c r="K318" s="1206"/>
      <c r="L318" s="1206"/>
      <c r="M318" s="1206"/>
      <c r="N318" s="1206"/>
      <c r="O318" s="1206"/>
      <c r="P318" s="1206"/>
      <c r="Q318" s="1206"/>
      <c r="R318" s="1206"/>
      <c r="S318" s="1206"/>
      <c r="T318" s="1206"/>
      <c r="U318" s="1206"/>
      <c r="V318" s="1206"/>
      <c r="W318" s="1206"/>
    </row>
    <row r="319" spans="1:23" ht="13.8">
      <c r="A319" s="1183"/>
      <c r="B319" s="1183"/>
      <c r="C319" s="1183"/>
      <c r="D319" s="1183"/>
      <c r="E319" s="1183"/>
      <c r="F319" s="1183"/>
      <c r="G319" s="1183"/>
      <c r="H319" s="1183"/>
      <c r="J319" s="889"/>
      <c r="K319" s="1206"/>
      <c r="L319" s="668" t="s">
        <v>666</v>
      </c>
      <c r="M319" s="1206"/>
      <c r="N319" s="1206"/>
      <c r="O319" s="1206"/>
      <c r="P319" s="1206"/>
      <c r="Q319" s="1206"/>
      <c r="R319" s="1206"/>
      <c r="S319" s="1206"/>
      <c r="T319" s="1206"/>
      <c r="U319" s="1206"/>
      <c r="V319" s="1206"/>
      <c r="W319" s="1206"/>
    </row>
    <row r="320" spans="1:23" ht="13.8">
      <c r="A320" s="1183"/>
      <c r="B320" s="1183"/>
      <c r="C320" s="1183"/>
      <c r="D320" s="1183"/>
      <c r="E320" s="1183"/>
      <c r="F320" s="1183"/>
      <c r="G320" s="1183"/>
      <c r="H320" s="1183"/>
      <c r="J320" s="889"/>
      <c r="K320" s="1206"/>
      <c r="L320" s="1206"/>
      <c r="M320" s="1206"/>
      <c r="N320" s="1206"/>
      <c r="O320" s="1206"/>
      <c r="P320" s="1206"/>
      <c r="Q320" s="1206"/>
      <c r="R320" s="1206"/>
      <c r="S320" s="1206"/>
      <c r="T320" s="1206"/>
      <c r="U320" s="1206"/>
      <c r="V320" s="1206"/>
      <c r="W320" s="1206"/>
    </row>
    <row r="321" spans="1:23" ht="13.8">
      <c r="A321" s="1183"/>
      <c r="B321" s="1183"/>
      <c r="C321" s="1183"/>
      <c r="D321" s="1183"/>
      <c r="E321" s="1183"/>
      <c r="F321" s="1183"/>
      <c r="G321" s="1183"/>
      <c r="H321" s="1183"/>
      <c r="J321" s="889"/>
      <c r="K321" s="1206"/>
      <c r="L321" s="1213"/>
      <c r="M321" s="1213"/>
      <c r="N321" s="1213"/>
      <c r="O321" s="1213"/>
      <c r="P321" s="1213"/>
      <c r="Q321" s="1213"/>
      <c r="R321" s="1213"/>
      <c r="S321" s="1213"/>
      <c r="T321" s="1213"/>
      <c r="U321" s="1213"/>
      <c r="V321" s="1206"/>
      <c r="W321" s="1206"/>
    </row>
    <row r="322" spans="1:23" ht="13.8">
      <c r="A322" s="1183"/>
      <c r="B322" s="1183"/>
      <c r="C322" s="1183"/>
      <c r="D322" s="1183"/>
      <c r="E322" s="1183"/>
      <c r="F322" s="1183"/>
      <c r="G322" s="1183"/>
      <c r="H322" s="1183"/>
      <c r="J322" s="889"/>
      <c r="K322" s="1206"/>
      <c r="L322" s="1213"/>
      <c r="M322" s="1213"/>
      <c r="N322" s="1213"/>
      <c r="O322" s="1213"/>
      <c r="P322" s="1213"/>
      <c r="Q322" s="1213"/>
      <c r="R322" s="1213"/>
      <c r="S322" s="1213"/>
      <c r="T322" s="1213"/>
      <c r="U322" s="1213"/>
      <c r="V322" s="1206"/>
      <c r="W322" s="1206"/>
    </row>
    <row r="323" spans="1:23" ht="13.8">
      <c r="A323" s="1183"/>
      <c r="B323" s="1183"/>
      <c r="C323" s="1183"/>
      <c r="D323" s="1183"/>
      <c r="E323" s="1183"/>
      <c r="F323" s="1183"/>
      <c r="G323" s="1183"/>
      <c r="H323" s="1183"/>
      <c r="J323" s="889"/>
      <c r="K323" s="1206"/>
      <c r="L323" s="1213"/>
      <c r="M323" s="1213"/>
      <c r="N323" s="1213"/>
      <c r="O323" s="1213"/>
      <c r="P323" s="1213"/>
      <c r="Q323" s="1213"/>
      <c r="R323" s="1213"/>
      <c r="S323" s="1213"/>
      <c r="T323" s="1213"/>
      <c r="U323" s="1213"/>
      <c r="V323" s="1206"/>
      <c r="W323" s="1206"/>
    </row>
    <row r="324" spans="1:23" ht="13.8">
      <c r="A324" s="1183"/>
      <c r="B324" s="1183"/>
      <c r="C324" s="1183"/>
      <c r="D324" s="1183"/>
      <c r="E324" s="1183"/>
      <c r="F324" s="1183"/>
      <c r="G324" s="1183"/>
      <c r="H324" s="1183"/>
      <c r="J324" s="889"/>
      <c r="K324" s="1206"/>
      <c r="L324" s="1213"/>
      <c r="M324" s="1213"/>
      <c r="N324" s="1213"/>
      <c r="O324" s="1213"/>
      <c r="P324" s="1213"/>
      <c r="Q324" s="1213"/>
      <c r="R324" s="1213"/>
      <c r="S324" s="1213"/>
      <c r="T324" s="1213"/>
      <c r="U324" s="1213"/>
      <c r="V324" s="1206"/>
      <c r="W324" s="1206"/>
    </row>
    <row r="325" spans="1:23" ht="13.8">
      <c r="A325" s="1183"/>
      <c r="B325" s="1183"/>
      <c r="C325" s="1183"/>
      <c r="D325" s="1183"/>
      <c r="E325" s="1183"/>
      <c r="F325" s="1183"/>
      <c r="G325" s="1183"/>
      <c r="H325" s="1183"/>
      <c r="J325" s="889"/>
      <c r="K325" s="1206"/>
      <c r="L325" s="1213"/>
      <c r="M325" s="1213"/>
      <c r="N325" s="1213"/>
      <c r="O325" s="1213"/>
      <c r="P325" s="1213"/>
      <c r="Q325" s="1213"/>
      <c r="R325" s="1213"/>
      <c r="S325" s="1213"/>
      <c r="T325" s="1213"/>
      <c r="U325" s="1213"/>
      <c r="V325" s="1206"/>
      <c r="W325" s="1206"/>
    </row>
    <row r="326" spans="1:23" ht="13.8">
      <c r="A326" s="1183"/>
      <c r="B326" s="1183"/>
      <c r="C326" s="1183"/>
      <c r="D326" s="1183"/>
      <c r="E326" s="1183"/>
      <c r="F326" s="1183"/>
      <c r="G326" s="1183"/>
      <c r="H326" s="1183"/>
      <c r="J326" s="889"/>
      <c r="K326" s="1206"/>
      <c r="L326" s="1213"/>
      <c r="M326" s="1213"/>
      <c r="N326" s="1213"/>
      <c r="O326" s="1213"/>
      <c r="P326" s="1213"/>
      <c r="Q326" s="1213"/>
      <c r="R326" s="1213"/>
      <c r="S326" s="1213"/>
      <c r="T326" s="1213"/>
      <c r="U326" s="1213"/>
      <c r="V326" s="1206"/>
      <c r="W326" s="1206"/>
    </row>
    <row r="327" spans="1:23" ht="13.8">
      <c r="A327" s="1183"/>
      <c r="B327" s="1183"/>
      <c r="C327" s="1183"/>
      <c r="D327" s="1183"/>
      <c r="E327" s="1183"/>
      <c r="F327" s="1183"/>
      <c r="G327" s="1183"/>
      <c r="H327" s="1183"/>
      <c r="J327" s="889"/>
      <c r="K327" s="1206"/>
      <c r="L327" s="1213"/>
      <c r="M327" s="1213"/>
      <c r="N327" s="1213"/>
      <c r="O327" s="1213"/>
      <c r="P327" s="1213"/>
      <c r="Q327" s="1213"/>
      <c r="R327" s="1213"/>
      <c r="S327" s="1213"/>
      <c r="T327" s="1213"/>
      <c r="U327" s="1213"/>
      <c r="V327" s="1206"/>
      <c r="W327" s="1206"/>
    </row>
    <row r="328" spans="1:23" ht="13.8">
      <c r="A328" s="1183"/>
      <c r="B328" s="1183"/>
      <c r="C328" s="1183"/>
      <c r="D328" s="1183"/>
      <c r="E328" s="1183"/>
      <c r="F328" s="1183"/>
      <c r="G328" s="1183"/>
      <c r="H328" s="1183"/>
      <c r="J328" s="889"/>
      <c r="K328" s="1206"/>
      <c r="L328" s="1213"/>
      <c r="M328" s="1213"/>
      <c r="N328" s="1213"/>
      <c r="O328" s="1213"/>
      <c r="P328" s="1213"/>
      <c r="Q328" s="1213"/>
      <c r="R328" s="1213"/>
      <c r="S328" s="1213"/>
      <c r="T328" s="1213"/>
      <c r="U328" s="1213"/>
      <c r="V328" s="1206"/>
      <c r="W328" s="1206"/>
    </row>
    <row r="329" spans="1:23" ht="13.5" customHeight="1">
      <c r="A329" s="1183"/>
      <c r="B329" s="1183"/>
      <c r="C329" s="1183"/>
      <c r="D329" s="1183"/>
      <c r="E329" s="1183"/>
      <c r="F329" s="1183"/>
      <c r="G329" s="1183"/>
      <c r="H329" s="1183"/>
      <c r="J329" s="889"/>
      <c r="K329" s="1206"/>
      <c r="L329" s="1213"/>
      <c r="M329" s="1213"/>
      <c r="N329" s="1213"/>
      <c r="O329" s="1213"/>
      <c r="P329" s="1213"/>
      <c r="Q329" s="1213"/>
      <c r="R329" s="1213"/>
      <c r="S329" s="1213"/>
      <c r="T329" s="1213"/>
      <c r="U329" s="1213"/>
      <c r="V329" s="1206"/>
      <c r="W329" s="1206"/>
    </row>
    <row r="330" spans="1:23" ht="13.5" customHeight="1">
      <c r="A330" s="1183"/>
      <c r="B330" s="1183"/>
      <c r="C330" s="1183"/>
      <c r="D330" s="1183"/>
      <c r="E330" s="1183"/>
      <c r="F330" s="1183"/>
      <c r="G330" s="1183"/>
      <c r="H330" s="1183"/>
      <c r="J330" s="889"/>
      <c r="K330" s="1206"/>
      <c r="L330" s="1213"/>
      <c r="M330" s="1213"/>
      <c r="N330" s="1213"/>
      <c r="O330" s="1213"/>
      <c r="P330" s="1213"/>
      <c r="Q330" s="1213"/>
      <c r="R330" s="1213"/>
      <c r="S330" s="1213"/>
      <c r="T330" s="1213"/>
      <c r="U330" s="1213"/>
      <c r="V330" s="1206"/>
      <c r="W330" s="1206"/>
    </row>
    <row r="331" spans="1:23" ht="13.5" customHeight="1">
      <c r="A331" s="1183"/>
      <c r="B331" s="1183"/>
      <c r="C331" s="1183"/>
      <c r="D331" s="1183"/>
      <c r="E331" s="1183"/>
      <c r="F331" s="1183"/>
      <c r="G331" s="1183"/>
      <c r="H331" s="1183"/>
      <c r="J331" s="889"/>
      <c r="K331" s="1206"/>
      <c r="L331" s="1213"/>
      <c r="M331" s="1213"/>
      <c r="N331" s="1213"/>
      <c r="O331" s="1213"/>
      <c r="P331" s="1213"/>
      <c r="Q331" s="1213"/>
      <c r="R331" s="1213"/>
      <c r="S331" s="1213"/>
      <c r="T331" s="1213"/>
      <c r="U331" s="1213"/>
      <c r="V331" s="1206"/>
      <c r="W331" s="1206"/>
    </row>
    <row r="332" spans="1:23" ht="13.5" customHeight="1">
      <c r="A332" s="1183"/>
      <c r="B332" s="1183"/>
      <c r="C332" s="1183"/>
      <c r="D332" s="1183"/>
      <c r="E332" s="1183"/>
      <c r="F332" s="1183"/>
      <c r="G332" s="1183"/>
      <c r="H332" s="1183"/>
      <c r="J332" s="889"/>
      <c r="K332" s="1206"/>
      <c r="L332" s="1213"/>
      <c r="M332" s="1213"/>
      <c r="N332" s="1213"/>
      <c r="O332" s="1213"/>
      <c r="P332" s="1213"/>
      <c r="Q332" s="1213"/>
      <c r="R332" s="1213"/>
      <c r="S332" s="1213"/>
      <c r="T332" s="1213"/>
      <c r="U332" s="1213"/>
      <c r="V332" s="1206"/>
      <c r="W332" s="1206"/>
    </row>
    <row r="333" spans="1:23" ht="13.8">
      <c r="A333" s="1183"/>
      <c r="B333" s="1183"/>
      <c r="C333" s="1183"/>
      <c r="D333" s="1183"/>
      <c r="E333" s="1183"/>
      <c r="F333" s="1183"/>
      <c r="G333" s="1183"/>
      <c r="H333" s="1183"/>
      <c r="J333" s="889"/>
      <c r="K333" s="1206"/>
      <c r="L333" s="1213"/>
      <c r="M333" s="1213"/>
      <c r="N333" s="1213"/>
      <c r="O333" s="1213"/>
      <c r="P333" s="1213"/>
      <c r="Q333" s="1213"/>
      <c r="R333" s="1213"/>
      <c r="S333" s="1213"/>
      <c r="T333" s="1213"/>
      <c r="U333" s="1213"/>
      <c r="V333" s="1206"/>
      <c r="W333" s="1206"/>
    </row>
    <row r="334" spans="1:23" ht="13.8">
      <c r="A334" s="1183"/>
      <c r="B334" s="1183"/>
      <c r="C334" s="1183"/>
      <c r="D334" s="1183"/>
      <c r="E334" s="1183"/>
      <c r="F334" s="1183"/>
      <c r="G334" s="1183"/>
      <c r="H334" s="1183"/>
      <c r="J334" s="889"/>
      <c r="K334" s="1206"/>
      <c r="L334" s="1213"/>
      <c r="M334" s="1213"/>
      <c r="N334" s="1213"/>
      <c r="O334" s="1213"/>
      <c r="P334" s="1213"/>
      <c r="Q334" s="1213"/>
      <c r="R334" s="1213"/>
      <c r="S334" s="1213"/>
      <c r="T334" s="1213"/>
      <c r="U334" s="1213"/>
      <c r="V334" s="1206"/>
      <c r="W334" s="1206"/>
    </row>
    <row r="335" spans="1:23" ht="13.8">
      <c r="A335" s="1183"/>
      <c r="B335" s="1183"/>
      <c r="C335" s="1183"/>
      <c r="D335" s="1183"/>
      <c r="E335" s="1183"/>
      <c r="F335" s="1183"/>
      <c r="G335" s="1183"/>
      <c r="H335" s="1183"/>
      <c r="J335" s="889"/>
      <c r="K335" s="1206"/>
      <c r="L335" s="1213"/>
      <c r="M335" s="1213"/>
      <c r="N335" s="1213"/>
      <c r="O335" s="1213"/>
      <c r="P335" s="1213"/>
      <c r="Q335" s="1213"/>
      <c r="R335" s="1213"/>
      <c r="S335" s="1213"/>
      <c r="T335" s="1213"/>
      <c r="U335" s="1213"/>
      <c r="V335" s="1206"/>
      <c r="W335" s="1206"/>
    </row>
    <row r="336" spans="1:23" ht="13.8">
      <c r="A336" s="1183"/>
      <c r="B336" s="1183"/>
      <c r="C336" s="1183"/>
      <c r="D336" s="1183"/>
      <c r="E336" s="1183"/>
      <c r="F336" s="1183"/>
      <c r="G336" s="1183"/>
      <c r="H336" s="1183"/>
      <c r="J336" s="889"/>
      <c r="K336" s="1206"/>
      <c r="L336" s="1213"/>
      <c r="M336" s="1213"/>
      <c r="N336" s="1213"/>
      <c r="O336" s="1213"/>
      <c r="P336" s="1213"/>
      <c r="Q336" s="1213"/>
      <c r="R336" s="1213"/>
      <c r="S336" s="1213"/>
      <c r="T336" s="1213"/>
      <c r="U336" s="1213"/>
      <c r="V336" s="1206"/>
      <c r="W336" s="1206"/>
    </row>
    <row r="337" spans="1:23" ht="13.8">
      <c r="A337" s="1183"/>
      <c r="B337" s="1183"/>
      <c r="C337" s="1183"/>
      <c r="D337" s="1183"/>
      <c r="E337" s="1183"/>
      <c r="F337" s="1183"/>
      <c r="G337" s="1183"/>
      <c r="H337" s="1183"/>
      <c r="J337" s="889"/>
      <c r="K337" s="1206"/>
      <c r="L337" s="1213"/>
      <c r="M337" s="1213"/>
      <c r="N337" s="1213"/>
      <c r="O337" s="1213"/>
      <c r="P337" s="1213"/>
      <c r="Q337" s="1213"/>
      <c r="R337" s="1213"/>
      <c r="S337" s="1213"/>
      <c r="T337" s="1213"/>
      <c r="U337" s="1213"/>
      <c r="V337" s="1206"/>
      <c r="W337" s="1206"/>
    </row>
    <row r="338" spans="1:23" ht="13.8">
      <c r="A338" s="1183"/>
      <c r="B338" s="1183"/>
      <c r="C338" s="1183"/>
      <c r="D338" s="1183"/>
      <c r="E338" s="1183"/>
      <c r="F338" s="1183"/>
      <c r="G338" s="1183"/>
      <c r="H338" s="1183"/>
      <c r="J338" s="889"/>
      <c r="K338" s="1206"/>
      <c r="L338" s="892"/>
      <c r="M338" s="893"/>
      <c r="N338" s="893"/>
      <c r="O338" s="893"/>
      <c r="P338" s="893"/>
      <c r="Q338" s="893"/>
      <c r="R338" s="894"/>
      <c r="S338" s="894"/>
      <c r="T338" s="894"/>
      <c r="U338" s="894"/>
    </row>
    <row r="339" spans="1:23" ht="13.8">
      <c r="A339" s="1183"/>
      <c r="B339" s="1183"/>
      <c r="C339" s="1183"/>
      <c r="D339" s="1183"/>
      <c r="E339" s="1183"/>
      <c r="F339" s="1183"/>
      <c r="G339" s="1183"/>
      <c r="H339" s="1183"/>
      <c r="J339" s="889"/>
      <c r="K339" s="1206"/>
      <c r="L339" s="892"/>
      <c r="M339" s="893"/>
      <c r="N339" s="893"/>
      <c r="O339" s="893"/>
      <c r="P339" s="893"/>
      <c r="Q339" s="893"/>
      <c r="R339" s="894"/>
      <c r="S339" s="894"/>
      <c r="T339" s="894"/>
      <c r="U339" s="894"/>
    </row>
    <row r="340" spans="1:23" ht="13.8">
      <c r="A340" s="1183"/>
      <c r="B340" s="1183"/>
      <c r="C340" s="1183"/>
      <c r="D340" s="1183"/>
      <c r="E340" s="1183"/>
      <c r="F340" s="1183"/>
      <c r="G340" s="1183"/>
      <c r="H340" s="1183"/>
      <c r="J340" s="889"/>
      <c r="K340" s="1206"/>
      <c r="L340" s="892"/>
      <c r="M340" s="893"/>
      <c r="N340" s="893"/>
      <c r="O340" s="893"/>
      <c r="P340" s="893"/>
      <c r="Q340" s="893"/>
      <c r="R340" s="894"/>
      <c r="S340" s="894"/>
      <c r="T340" s="894"/>
      <c r="U340" s="894"/>
    </row>
    <row r="341" spans="1:23" ht="13.8">
      <c r="A341" s="1183"/>
      <c r="B341" s="1183"/>
      <c r="C341" s="1183"/>
      <c r="D341" s="1183"/>
      <c r="E341" s="1183"/>
      <c r="F341" s="1183"/>
      <c r="G341" s="1183"/>
      <c r="H341" s="1183"/>
      <c r="J341" s="889"/>
      <c r="K341" s="1206"/>
      <c r="L341" s="892"/>
      <c r="M341" s="893"/>
      <c r="N341" s="893"/>
      <c r="O341" s="893"/>
      <c r="P341" s="893"/>
      <c r="Q341" s="893"/>
      <c r="R341" s="894"/>
      <c r="S341" s="894"/>
      <c r="T341" s="894"/>
      <c r="U341" s="894"/>
    </row>
    <row r="342" spans="1:23" ht="13.8">
      <c r="A342" s="1183"/>
      <c r="B342" s="1183"/>
      <c r="C342" s="1183"/>
      <c r="D342" s="1183"/>
      <c r="E342" s="1183"/>
      <c r="F342" s="1183"/>
      <c r="G342" s="1183"/>
      <c r="H342" s="1183"/>
      <c r="J342" s="889"/>
      <c r="K342" s="1206"/>
      <c r="L342" s="892"/>
      <c r="M342" s="893"/>
      <c r="N342" s="893"/>
      <c r="O342" s="893"/>
      <c r="P342" s="893"/>
      <c r="Q342" s="893"/>
      <c r="R342" s="894"/>
      <c r="S342" s="894"/>
      <c r="T342" s="894"/>
      <c r="U342" s="894"/>
    </row>
    <row r="343" spans="1:23" ht="13.8">
      <c r="A343" s="1183"/>
      <c r="B343" s="1183"/>
      <c r="C343" s="1183"/>
      <c r="D343" s="1183"/>
      <c r="E343" s="1183"/>
      <c r="F343" s="1183"/>
      <c r="G343" s="1183"/>
      <c r="H343" s="1183"/>
      <c r="J343" s="889"/>
      <c r="K343" s="1206"/>
      <c r="L343" s="1206"/>
      <c r="M343" s="1206"/>
      <c r="N343" s="1206"/>
      <c r="O343" s="1206"/>
      <c r="P343" s="1206"/>
      <c r="Q343" s="1206"/>
      <c r="R343" s="1206"/>
      <c r="S343" s="1206"/>
      <c r="T343" s="1206"/>
      <c r="U343" s="1206"/>
      <c r="V343" s="1206"/>
      <c r="W343" s="1206"/>
    </row>
    <row r="344" spans="1:23" ht="13.8">
      <c r="A344" s="1183"/>
      <c r="B344" s="1183"/>
      <c r="C344" s="1183"/>
      <c r="D344" s="1183"/>
      <c r="E344" s="1183"/>
      <c r="F344" s="1183"/>
      <c r="G344" s="1183"/>
      <c r="H344" s="1183"/>
      <c r="J344" s="889"/>
      <c r="K344" s="1206"/>
      <c r="L344" s="668" t="s">
        <v>666</v>
      </c>
      <c r="M344" s="1206"/>
      <c r="N344" s="1206"/>
      <c r="O344" s="1206"/>
      <c r="P344" s="1206"/>
      <c r="Q344" s="1206"/>
      <c r="R344" s="1206"/>
      <c r="S344" s="1206"/>
      <c r="T344" s="1206"/>
      <c r="U344" s="1206"/>
      <c r="V344" s="1206"/>
      <c r="W344" s="1206"/>
    </row>
    <row r="345" spans="1:23" ht="13.8">
      <c r="A345" s="1183"/>
      <c r="B345" s="1183"/>
      <c r="C345" s="1183"/>
      <c r="D345" s="1183"/>
      <c r="E345" s="1183"/>
      <c r="F345" s="1183"/>
      <c r="G345" s="1183"/>
      <c r="H345" s="1183"/>
      <c r="J345" s="889"/>
      <c r="K345" s="1206"/>
      <c r="L345" s="1206"/>
      <c r="M345" s="1206"/>
      <c r="N345" s="1206"/>
      <c r="O345" s="1206"/>
      <c r="P345" s="1206"/>
      <c r="Q345" s="1206"/>
      <c r="R345" s="1206"/>
      <c r="S345" s="1206"/>
      <c r="T345" s="1206"/>
      <c r="U345" s="1206"/>
      <c r="V345" s="1206"/>
      <c r="W345" s="1206"/>
    </row>
    <row r="346" spans="1:23" ht="13.8">
      <c r="A346" s="1183"/>
      <c r="B346" s="1183"/>
      <c r="C346" s="1183"/>
      <c r="D346" s="1183"/>
      <c r="E346" s="1183"/>
      <c r="F346" s="1183"/>
      <c r="G346" s="1183"/>
      <c r="H346" s="1183"/>
      <c r="J346" s="889"/>
      <c r="K346" s="1206"/>
      <c r="L346" s="1206"/>
      <c r="M346" s="1206"/>
      <c r="N346" s="1206"/>
      <c r="O346" s="1206"/>
      <c r="P346" s="1206"/>
      <c r="Q346" s="1206"/>
      <c r="R346" s="1206"/>
      <c r="S346" s="1206"/>
      <c r="T346" s="1206"/>
      <c r="U346" s="1206"/>
      <c r="V346" s="1206"/>
      <c r="W346" s="1206"/>
    </row>
    <row r="347" spans="1:23" ht="13.8">
      <c r="A347" s="1183"/>
      <c r="B347" s="1183"/>
      <c r="C347" s="1183"/>
      <c r="D347" s="1183"/>
      <c r="E347" s="1183"/>
      <c r="F347" s="1183"/>
      <c r="G347" s="1183"/>
      <c r="H347" s="1183"/>
      <c r="J347" s="889"/>
      <c r="K347" s="1206"/>
      <c r="L347" s="1213"/>
      <c r="M347" s="1213"/>
      <c r="N347" s="1213"/>
      <c r="O347" s="1213"/>
      <c r="P347" s="1213"/>
      <c r="Q347" s="1213"/>
      <c r="R347" s="1213"/>
      <c r="S347" s="1213"/>
      <c r="T347" s="1213"/>
      <c r="U347" s="1213"/>
      <c r="V347" s="1206"/>
      <c r="W347" s="1206"/>
    </row>
    <row r="348" spans="1:23" ht="13.8">
      <c r="A348" s="1183"/>
      <c r="B348" s="1183"/>
      <c r="C348" s="1183"/>
      <c r="D348" s="1183"/>
      <c r="E348" s="1183"/>
      <c r="F348" s="1183"/>
      <c r="G348" s="1183"/>
      <c r="H348" s="1183"/>
      <c r="J348" s="889"/>
      <c r="K348" s="1206"/>
      <c r="L348" s="1213"/>
      <c r="M348" s="1213"/>
      <c r="N348" s="1213"/>
      <c r="O348" s="1213"/>
      <c r="P348" s="1213"/>
      <c r="Q348" s="1213"/>
      <c r="R348" s="1213"/>
      <c r="S348" s="1213"/>
      <c r="T348" s="1213"/>
      <c r="U348" s="1213"/>
      <c r="V348" s="1206"/>
      <c r="W348" s="1206"/>
    </row>
    <row r="349" spans="1:23" ht="13.8">
      <c r="A349" s="1183"/>
      <c r="B349" s="1183"/>
      <c r="C349" s="1183"/>
      <c r="D349" s="1183"/>
      <c r="E349" s="1183"/>
      <c r="F349" s="1183"/>
      <c r="G349" s="1183"/>
      <c r="H349" s="1183"/>
      <c r="J349" s="889"/>
      <c r="K349" s="1206"/>
      <c r="L349" s="1213"/>
      <c r="M349" s="1213"/>
      <c r="N349" s="1213"/>
      <c r="O349" s="1213"/>
      <c r="P349" s="1213"/>
      <c r="Q349" s="1213"/>
      <c r="R349" s="1213"/>
      <c r="S349" s="1213"/>
      <c r="T349" s="1213"/>
      <c r="U349" s="1213"/>
      <c r="V349" s="1206"/>
      <c r="W349" s="1206"/>
    </row>
    <row r="350" spans="1:23" ht="13.8">
      <c r="A350" s="1183"/>
      <c r="B350" s="1183"/>
      <c r="C350" s="1183"/>
      <c r="D350" s="1183"/>
      <c r="E350" s="1183"/>
      <c r="F350" s="1183"/>
      <c r="G350" s="1183"/>
      <c r="H350" s="1183"/>
      <c r="J350" s="889"/>
      <c r="K350" s="1206"/>
      <c r="L350" s="1213"/>
      <c r="M350" s="1213"/>
      <c r="N350" s="1213"/>
      <c r="O350" s="1213"/>
      <c r="P350" s="1213"/>
      <c r="Q350" s="1213"/>
      <c r="R350" s="1213"/>
      <c r="S350" s="1213"/>
      <c r="T350" s="1213"/>
      <c r="U350" s="1213"/>
      <c r="V350" s="1206"/>
      <c r="W350" s="1206"/>
    </row>
    <row r="351" spans="1:23" ht="13.8">
      <c r="A351" s="1183"/>
      <c r="B351" s="1183"/>
      <c r="C351" s="1183"/>
      <c r="D351" s="1183"/>
      <c r="E351" s="1183"/>
      <c r="F351" s="1183"/>
      <c r="G351" s="1183"/>
      <c r="H351" s="1183"/>
      <c r="J351" s="889"/>
      <c r="K351" s="1206"/>
      <c r="L351" s="1213"/>
      <c r="M351" s="1213"/>
      <c r="N351" s="1213"/>
      <c r="O351" s="1213"/>
      <c r="P351" s="1213"/>
      <c r="Q351" s="1213"/>
      <c r="R351" s="1213"/>
      <c r="S351" s="1213"/>
      <c r="T351" s="1213"/>
      <c r="U351" s="1213"/>
      <c r="V351" s="1206"/>
      <c r="W351" s="1206"/>
    </row>
    <row r="352" spans="1:23" ht="13.8">
      <c r="A352" s="1183"/>
      <c r="B352" s="1183"/>
      <c r="C352" s="1183"/>
      <c r="D352" s="1183"/>
      <c r="E352" s="1183"/>
      <c r="F352" s="1183"/>
      <c r="G352" s="1183"/>
      <c r="H352" s="1183"/>
      <c r="J352" s="889"/>
      <c r="K352" s="1206"/>
      <c r="L352" s="1213"/>
      <c r="M352" s="1213"/>
      <c r="N352" s="1213"/>
      <c r="O352" s="1213"/>
      <c r="P352" s="1213"/>
      <c r="Q352" s="1213"/>
      <c r="R352" s="1213"/>
      <c r="S352" s="1213"/>
      <c r="T352" s="1213"/>
      <c r="U352" s="1213"/>
      <c r="V352" s="1206"/>
      <c r="W352" s="1206"/>
    </row>
    <row r="353" spans="1:23" ht="13.8">
      <c r="A353" s="1183"/>
      <c r="B353" s="1183"/>
      <c r="C353" s="1183"/>
      <c r="D353" s="1183"/>
      <c r="E353" s="1183"/>
      <c r="F353" s="1183"/>
      <c r="G353" s="1183"/>
      <c r="H353" s="1183"/>
      <c r="J353" s="889"/>
      <c r="K353" s="1206"/>
      <c r="L353" s="1213"/>
      <c r="M353" s="1213"/>
      <c r="N353" s="1213"/>
      <c r="O353" s="1213"/>
      <c r="P353" s="1213"/>
      <c r="Q353" s="1213"/>
      <c r="R353" s="1213"/>
      <c r="S353" s="1213"/>
      <c r="T353" s="1213"/>
      <c r="U353" s="1213"/>
      <c r="V353" s="1206"/>
      <c r="W353" s="1206"/>
    </row>
    <row r="354" spans="1:23" ht="13.8">
      <c r="A354" s="1183"/>
      <c r="B354" s="1183"/>
      <c r="C354" s="1183"/>
      <c r="D354" s="1183"/>
      <c r="E354" s="1183"/>
      <c r="F354" s="1183"/>
      <c r="G354" s="1183"/>
      <c r="H354" s="1183"/>
      <c r="J354" s="889"/>
      <c r="K354" s="1206"/>
      <c r="L354" s="1213"/>
      <c r="M354" s="1213"/>
      <c r="N354" s="1213"/>
      <c r="O354" s="1213"/>
      <c r="P354" s="1213"/>
      <c r="Q354" s="1213"/>
      <c r="R354" s="1213"/>
      <c r="S354" s="1213"/>
      <c r="T354" s="1213"/>
      <c r="U354" s="1213"/>
      <c r="V354" s="1206"/>
      <c r="W354" s="1206"/>
    </row>
    <row r="355" spans="1:23" ht="13.8">
      <c r="A355" s="1183"/>
      <c r="B355" s="1183"/>
      <c r="C355" s="1183"/>
      <c r="D355" s="1183"/>
      <c r="E355" s="1183"/>
      <c r="F355" s="1183"/>
      <c r="G355" s="1183"/>
      <c r="H355" s="1183"/>
      <c r="J355" s="889"/>
      <c r="K355" s="1206"/>
      <c r="L355" s="1213"/>
      <c r="M355" s="1213"/>
      <c r="N355" s="1213"/>
      <c r="O355" s="1213"/>
      <c r="P355" s="1213"/>
      <c r="Q355" s="1213"/>
      <c r="R355" s="1213"/>
      <c r="S355" s="1213"/>
      <c r="T355" s="1213"/>
      <c r="U355" s="1213"/>
      <c r="V355" s="1206"/>
      <c r="W355" s="1206"/>
    </row>
    <row r="356" spans="1:23" ht="13.8">
      <c r="A356" s="1183"/>
      <c r="B356" s="1183"/>
      <c r="C356" s="1183"/>
      <c r="D356" s="1183"/>
      <c r="E356" s="1183"/>
      <c r="F356" s="1183"/>
      <c r="G356" s="1183"/>
      <c r="H356" s="1183"/>
      <c r="J356" s="889"/>
      <c r="K356" s="1206"/>
      <c r="L356" s="1213"/>
      <c r="M356" s="1213"/>
      <c r="N356" s="1213"/>
      <c r="O356" s="1213"/>
      <c r="P356" s="1213"/>
      <c r="Q356" s="1213"/>
      <c r="R356" s="1213"/>
      <c r="S356" s="1213"/>
      <c r="T356" s="1213"/>
      <c r="U356" s="1213"/>
      <c r="V356" s="1206"/>
      <c r="W356" s="1206"/>
    </row>
    <row r="357" spans="1:23" ht="13.8">
      <c r="A357" s="1183"/>
      <c r="B357" s="1183"/>
      <c r="C357" s="1183"/>
      <c r="D357" s="1183"/>
      <c r="E357" s="1183"/>
      <c r="F357" s="1183"/>
      <c r="G357" s="1183"/>
      <c r="H357" s="1183"/>
      <c r="J357" s="889"/>
      <c r="K357" s="1206"/>
      <c r="L357" s="1213"/>
      <c r="M357" s="1213"/>
      <c r="N357" s="1213"/>
      <c r="O357" s="1213"/>
      <c r="P357" s="1213"/>
      <c r="Q357" s="1213"/>
      <c r="R357" s="1213"/>
      <c r="S357" s="1213"/>
      <c r="T357" s="1213"/>
      <c r="U357" s="1213"/>
      <c r="V357" s="1206"/>
      <c r="W357" s="1206"/>
    </row>
    <row r="358" spans="1:23" ht="13.8">
      <c r="A358" s="1183"/>
      <c r="B358" s="1183"/>
      <c r="C358" s="1183"/>
      <c r="D358" s="1183"/>
      <c r="E358" s="1183"/>
      <c r="F358" s="1183"/>
      <c r="G358" s="1183"/>
      <c r="H358" s="1183"/>
      <c r="J358" s="889"/>
      <c r="K358" s="1206"/>
      <c r="L358" s="1213"/>
      <c r="M358" s="1213"/>
      <c r="N358" s="1213"/>
      <c r="O358" s="1213"/>
      <c r="P358" s="1213"/>
      <c r="Q358" s="1213"/>
      <c r="R358" s="1213"/>
      <c r="S358" s="1213"/>
      <c r="T358" s="1213"/>
      <c r="U358" s="1213"/>
      <c r="V358" s="1206"/>
      <c r="W358" s="1206"/>
    </row>
    <row r="359" spans="1:23" ht="13.8">
      <c r="A359" s="1183"/>
      <c r="B359" s="1183"/>
      <c r="C359" s="1183"/>
      <c r="D359" s="1183"/>
      <c r="E359" s="1183"/>
      <c r="F359" s="1183"/>
      <c r="G359" s="1183"/>
      <c r="H359" s="1183"/>
      <c r="J359" s="889"/>
      <c r="K359" s="1206"/>
      <c r="L359" s="899"/>
      <c r="M359" s="894"/>
      <c r="N359" s="894"/>
      <c r="O359" s="894"/>
      <c r="P359" s="894"/>
      <c r="Q359" s="894"/>
      <c r="R359" s="894"/>
      <c r="S359" s="894"/>
      <c r="T359" s="894"/>
      <c r="U359" s="894"/>
    </row>
    <row r="360" spans="1:23" ht="13.8">
      <c r="A360" s="1183"/>
      <c r="B360" s="1183"/>
      <c r="C360" s="1183"/>
      <c r="D360" s="1183"/>
      <c r="E360" s="1183"/>
      <c r="F360" s="1183"/>
      <c r="G360" s="1183"/>
      <c r="H360" s="1183"/>
      <c r="J360" s="889"/>
      <c r="K360" s="1206"/>
      <c r="L360" s="899"/>
      <c r="M360" s="894"/>
      <c r="N360" s="894"/>
      <c r="O360" s="894"/>
      <c r="P360" s="894"/>
      <c r="Q360" s="894"/>
      <c r="R360" s="894"/>
      <c r="S360" s="894"/>
      <c r="T360" s="894"/>
      <c r="U360" s="894"/>
    </row>
    <row r="361" spans="1:23" ht="13.8">
      <c r="A361" s="1183"/>
      <c r="B361" s="1183"/>
      <c r="C361" s="1183"/>
      <c r="D361" s="1183"/>
      <c r="E361" s="1183"/>
      <c r="F361" s="1183"/>
      <c r="G361" s="1183"/>
      <c r="H361" s="1183"/>
      <c r="J361" s="889"/>
      <c r="K361" s="1206"/>
      <c r="L361" s="892"/>
      <c r="M361" s="893"/>
      <c r="N361" s="893"/>
      <c r="O361" s="893"/>
      <c r="P361" s="893"/>
      <c r="Q361" s="893"/>
      <c r="R361" s="894"/>
      <c r="S361" s="894"/>
      <c r="T361" s="894"/>
      <c r="U361" s="894"/>
    </row>
    <row r="362" spans="1:23" ht="13.8">
      <c r="A362" s="1183"/>
      <c r="B362" s="1183"/>
      <c r="C362" s="1183"/>
      <c r="D362" s="1183"/>
      <c r="E362" s="1183"/>
      <c r="F362" s="1183"/>
      <c r="G362" s="1183"/>
      <c r="H362" s="1183"/>
      <c r="J362" s="889"/>
      <c r="K362" s="1206"/>
      <c r="L362" s="892"/>
      <c r="M362" s="893"/>
      <c r="N362" s="893"/>
      <c r="O362" s="893"/>
      <c r="P362" s="893"/>
      <c r="Q362" s="893"/>
      <c r="R362" s="894"/>
      <c r="S362" s="894"/>
      <c r="T362" s="894"/>
      <c r="U362" s="894"/>
    </row>
    <row r="363" spans="1:23" ht="13.8">
      <c r="A363" s="1183"/>
      <c r="B363" s="1183"/>
      <c r="C363" s="1183"/>
      <c r="D363" s="1183"/>
      <c r="E363" s="1183"/>
      <c r="F363" s="1183"/>
      <c r="G363" s="1183"/>
      <c r="H363" s="1183"/>
      <c r="J363" s="889"/>
      <c r="K363" s="1206"/>
      <c r="L363" s="892"/>
      <c r="M363" s="893"/>
      <c r="N363" s="893"/>
      <c r="O363" s="893"/>
      <c r="P363" s="893"/>
      <c r="Q363" s="893"/>
      <c r="R363" s="894"/>
      <c r="S363" s="894"/>
      <c r="T363" s="894"/>
      <c r="U363" s="894"/>
    </row>
    <row r="364" spans="1:23" ht="13.8">
      <c r="A364" s="1183"/>
      <c r="B364" s="1183"/>
      <c r="C364" s="1183"/>
      <c r="D364" s="1183"/>
      <c r="E364" s="1183"/>
      <c r="F364" s="1183"/>
      <c r="G364" s="1183"/>
      <c r="H364" s="1183"/>
      <c r="J364" s="889"/>
      <c r="K364" s="1206"/>
      <c r="L364" s="892"/>
      <c r="M364" s="893"/>
      <c r="N364" s="893"/>
      <c r="O364" s="893"/>
      <c r="P364" s="893"/>
      <c r="Q364" s="893"/>
      <c r="R364" s="894"/>
      <c r="S364" s="894"/>
      <c r="T364" s="894"/>
      <c r="U364" s="894"/>
    </row>
    <row r="365" spans="1:23" ht="13.8">
      <c r="A365" s="1183"/>
      <c r="B365" s="1183"/>
      <c r="C365" s="1183"/>
      <c r="D365" s="1183"/>
      <c r="E365" s="1183"/>
      <c r="F365" s="1183"/>
      <c r="G365" s="1183"/>
      <c r="H365" s="1183"/>
      <c r="J365" s="889"/>
      <c r="K365" s="1206"/>
      <c r="L365" s="892"/>
      <c r="M365" s="893"/>
      <c r="N365" s="893"/>
      <c r="O365" s="893"/>
      <c r="P365" s="893"/>
      <c r="Q365" s="893"/>
      <c r="R365" s="894"/>
      <c r="S365" s="894"/>
      <c r="T365" s="894"/>
      <c r="U365" s="894"/>
    </row>
    <row r="366" spans="1:23" ht="13.8">
      <c r="A366" s="1183"/>
      <c r="B366" s="1183"/>
      <c r="C366" s="1183"/>
      <c r="D366" s="1183"/>
      <c r="E366" s="1183"/>
      <c r="F366" s="1183"/>
      <c r="G366" s="1183"/>
      <c r="H366" s="1183"/>
      <c r="J366" s="889"/>
      <c r="K366" s="1206"/>
      <c r="L366" s="1206"/>
      <c r="M366" s="1206"/>
      <c r="N366" s="1206"/>
      <c r="O366" s="1206"/>
      <c r="P366" s="1206"/>
      <c r="Q366" s="1206"/>
      <c r="R366" s="1206"/>
      <c r="S366" s="1206"/>
      <c r="T366" s="1206"/>
      <c r="U366" s="1206"/>
      <c r="V366" s="1206"/>
    </row>
    <row r="367" spans="1:23" ht="13.8">
      <c r="A367" s="1183"/>
      <c r="B367" s="1183"/>
      <c r="C367" s="1183"/>
      <c r="D367" s="1183"/>
      <c r="E367" s="1183"/>
      <c r="F367" s="1183"/>
      <c r="G367" s="1183"/>
      <c r="H367" s="1183"/>
      <c r="J367" s="889"/>
      <c r="K367" s="1206"/>
      <c r="L367" s="1206"/>
      <c r="M367" s="1206"/>
      <c r="N367" s="1206"/>
      <c r="O367" s="1206"/>
      <c r="P367" s="1206"/>
      <c r="Q367" s="1206"/>
      <c r="R367" s="1206"/>
      <c r="S367" s="1206"/>
      <c r="T367" s="1206"/>
      <c r="U367" s="1206"/>
      <c r="V367" s="1206"/>
    </row>
    <row r="368" spans="1:23" ht="13.8">
      <c r="A368" s="1183"/>
      <c r="B368" s="1183"/>
      <c r="C368" s="1183"/>
      <c r="D368" s="1183"/>
      <c r="E368" s="1183"/>
      <c r="F368" s="1183"/>
      <c r="G368" s="1183"/>
      <c r="H368" s="1183"/>
      <c r="J368" s="889"/>
      <c r="K368" s="1206"/>
      <c r="L368" s="668" t="s">
        <v>666</v>
      </c>
      <c r="M368" s="1206"/>
      <c r="N368" s="1206"/>
      <c r="O368" s="1206"/>
      <c r="P368" s="1206"/>
      <c r="Q368" s="1206"/>
      <c r="R368" s="1206"/>
      <c r="S368" s="1206"/>
      <c r="T368" s="1206"/>
      <c r="U368" s="1206"/>
      <c r="V368" s="1206"/>
    </row>
    <row r="369" spans="1:22" ht="13.8">
      <c r="A369" s="1183"/>
      <c r="B369" s="1183"/>
      <c r="C369" s="1183"/>
      <c r="D369" s="1183"/>
      <c r="E369" s="1183"/>
      <c r="F369" s="1183"/>
      <c r="G369" s="1183"/>
      <c r="H369" s="1183"/>
      <c r="J369" s="889"/>
      <c r="K369" s="1206"/>
      <c r="L369" s="1206"/>
      <c r="M369" s="1206"/>
      <c r="N369" s="1206"/>
      <c r="O369" s="1206"/>
      <c r="P369" s="1206"/>
      <c r="Q369" s="1206"/>
      <c r="R369" s="1206"/>
      <c r="S369" s="1206"/>
      <c r="T369" s="1206"/>
      <c r="U369" s="1206"/>
      <c r="V369" s="1206"/>
    </row>
    <row r="370" spans="1:22" ht="13.8">
      <c r="C370" s="1183"/>
      <c r="D370" s="1183"/>
      <c r="E370" s="1183"/>
      <c r="F370" s="1183"/>
      <c r="G370" s="1183"/>
      <c r="H370" s="1183"/>
      <c r="I370" s="830"/>
      <c r="J370" s="906"/>
      <c r="K370" s="1206"/>
      <c r="L370" s="1213"/>
      <c r="M370" s="1213"/>
      <c r="N370" s="1213"/>
      <c r="O370" s="1213"/>
      <c r="P370" s="1213"/>
      <c r="Q370" s="1213"/>
      <c r="R370" s="1213"/>
      <c r="S370" s="1213"/>
      <c r="T370" s="1213"/>
      <c r="U370" s="1213"/>
      <c r="V370" s="1206"/>
    </row>
    <row r="371" spans="1:22" ht="13.8">
      <c r="C371" s="1183"/>
      <c r="D371" s="1183"/>
      <c r="E371" s="1183"/>
      <c r="F371" s="1183"/>
      <c r="G371" s="1183"/>
      <c r="H371" s="1183"/>
      <c r="J371" s="889"/>
      <c r="K371" s="1206"/>
      <c r="L371" s="1213"/>
      <c r="M371" s="1213"/>
      <c r="N371" s="1213"/>
      <c r="O371" s="1213"/>
      <c r="P371" s="1213"/>
      <c r="Q371" s="1213"/>
      <c r="R371" s="1213"/>
      <c r="S371" s="1213"/>
      <c r="T371" s="1213"/>
      <c r="U371" s="1213"/>
      <c r="V371" s="1206"/>
    </row>
    <row r="372" spans="1:22" ht="13.8">
      <c r="D372" s="1183"/>
      <c r="E372" s="1183"/>
      <c r="F372" s="1183"/>
      <c r="G372" s="1183"/>
      <c r="H372" s="1183"/>
      <c r="J372" s="889"/>
      <c r="K372" s="1206"/>
      <c r="L372" s="1213"/>
      <c r="M372" s="1213"/>
      <c r="N372" s="1213"/>
      <c r="O372" s="1213"/>
      <c r="P372" s="1213"/>
      <c r="Q372" s="1213"/>
      <c r="R372" s="1213"/>
      <c r="S372" s="1213"/>
      <c r="T372" s="1213"/>
      <c r="U372" s="1213"/>
      <c r="V372" s="1206"/>
    </row>
    <row r="373" spans="1:22" ht="13.8">
      <c r="D373" s="1183"/>
      <c r="E373" s="1183"/>
      <c r="F373" s="1183"/>
      <c r="G373" s="1183"/>
      <c r="H373" s="1183"/>
      <c r="J373" s="889"/>
      <c r="K373" s="1206"/>
      <c r="L373" s="1213"/>
      <c r="M373" s="1213"/>
      <c r="N373" s="1213"/>
      <c r="O373" s="1213"/>
      <c r="P373" s="1213"/>
      <c r="Q373" s="1213"/>
      <c r="R373" s="1213"/>
      <c r="S373" s="1213"/>
      <c r="T373" s="1213"/>
      <c r="U373" s="1213"/>
      <c r="V373" s="1206"/>
    </row>
    <row r="374" spans="1:22" ht="13.8">
      <c r="F374" s="1183"/>
      <c r="G374" s="1183"/>
      <c r="H374" s="1183"/>
      <c r="J374" s="889"/>
      <c r="K374" s="1206"/>
      <c r="L374" s="1213"/>
      <c r="M374" s="1213"/>
      <c r="N374" s="1213"/>
      <c r="O374" s="1213"/>
      <c r="P374" s="1213"/>
      <c r="Q374" s="1213"/>
      <c r="R374" s="1213"/>
      <c r="S374" s="1213"/>
      <c r="T374" s="1213"/>
      <c r="U374" s="1213"/>
      <c r="V374" s="1206"/>
    </row>
    <row r="375" spans="1:22" ht="13.8">
      <c r="F375" s="1183"/>
      <c r="G375" s="1183"/>
      <c r="H375" s="1183"/>
      <c r="J375" s="889"/>
      <c r="K375" s="1206"/>
      <c r="L375" s="1213"/>
      <c r="M375" s="1213"/>
      <c r="N375" s="1213"/>
      <c r="O375" s="1213"/>
      <c r="P375" s="1213"/>
      <c r="Q375" s="1213"/>
      <c r="R375" s="1213"/>
      <c r="S375" s="1213"/>
      <c r="T375" s="1213"/>
      <c r="U375" s="1213"/>
      <c r="V375" s="1206"/>
    </row>
    <row r="376" spans="1:22" ht="13.8">
      <c r="J376" s="889"/>
      <c r="K376" s="1206"/>
      <c r="L376" s="1213"/>
      <c r="M376" s="1213"/>
      <c r="N376" s="1213"/>
      <c r="O376" s="1213"/>
      <c r="P376" s="1213"/>
      <c r="Q376" s="1213"/>
      <c r="R376" s="1213"/>
      <c r="S376" s="1213"/>
      <c r="T376" s="1213"/>
      <c r="U376" s="1213"/>
      <c r="V376" s="1206"/>
    </row>
    <row r="377" spans="1:22" ht="13.8">
      <c r="J377" s="889"/>
      <c r="K377" s="1206"/>
      <c r="L377" s="1213"/>
      <c r="M377" s="1213"/>
      <c r="N377" s="1213"/>
      <c r="O377" s="1213"/>
      <c r="P377" s="1213"/>
      <c r="Q377" s="1213"/>
      <c r="R377" s="1213"/>
      <c r="S377" s="1213"/>
      <c r="T377" s="1213"/>
      <c r="U377" s="1213"/>
      <c r="V377" s="1206"/>
    </row>
    <row r="378" spans="1:22" ht="13.8">
      <c r="J378" s="889"/>
      <c r="K378" s="1206"/>
      <c r="L378" s="1213"/>
      <c r="M378" s="1213"/>
      <c r="N378" s="1213"/>
      <c r="O378" s="1213"/>
      <c r="P378" s="1213"/>
      <c r="Q378" s="1213"/>
      <c r="R378" s="1213"/>
      <c r="S378" s="1213"/>
      <c r="T378" s="1213"/>
      <c r="U378" s="1213"/>
      <c r="V378" s="1206"/>
    </row>
    <row r="379" spans="1:22" ht="13.8">
      <c r="J379" s="889"/>
      <c r="K379" s="1206"/>
      <c r="L379" s="1213"/>
      <c r="M379" s="1213"/>
      <c r="N379" s="1213"/>
      <c r="O379" s="1213"/>
      <c r="P379" s="1213"/>
      <c r="Q379" s="1213"/>
      <c r="R379" s="1213"/>
      <c r="S379" s="1213"/>
      <c r="T379" s="1213"/>
      <c r="U379" s="1213"/>
      <c r="V379" s="1206"/>
    </row>
    <row r="380" spans="1:22" ht="13.8">
      <c r="J380" s="889"/>
      <c r="K380" s="1206"/>
      <c r="L380" s="1213"/>
      <c r="M380" s="1213"/>
      <c r="N380" s="1213"/>
      <c r="O380" s="1213"/>
      <c r="P380" s="1213"/>
      <c r="Q380" s="1213"/>
      <c r="R380" s="1213"/>
      <c r="S380" s="1213"/>
      <c r="T380" s="1213"/>
      <c r="U380" s="1213"/>
      <c r="V380" s="1206"/>
    </row>
    <row r="381" spans="1:22" ht="13.8">
      <c r="J381" s="889"/>
      <c r="K381" s="1206"/>
      <c r="L381" s="1213"/>
      <c r="M381" s="1213"/>
      <c r="N381" s="1213"/>
      <c r="O381" s="1213"/>
      <c r="P381" s="1213"/>
      <c r="Q381" s="1213"/>
      <c r="R381" s="1213"/>
      <c r="S381" s="1213"/>
      <c r="T381" s="1213"/>
      <c r="U381" s="1213"/>
      <c r="V381" s="1206"/>
    </row>
    <row r="382" spans="1:22" ht="13.8">
      <c r="J382" s="889"/>
      <c r="K382" s="1206"/>
      <c r="L382" s="1213"/>
      <c r="M382" s="1213"/>
      <c r="N382" s="1213"/>
      <c r="O382" s="1213"/>
      <c r="P382" s="1213"/>
      <c r="Q382" s="1213"/>
      <c r="R382" s="1213"/>
      <c r="S382" s="1213"/>
      <c r="T382" s="1213"/>
      <c r="U382" s="1213"/>
      <c r="V382" s="1206"/>
    </row>
    <row r="383" spans="1:22" ht="13.8">
      <c r="J383" s="889"/>
      <c r="K383" s="1206"/>
      <c r="L383" s="1213"/>
      <c r="M383" s="1213"/>
      <c r="N383" s="1213"/>
      <c r="O383" s="1213"/>
      <c r="P383" s="1213"/>
      <c r="Q383" s="1213"/>
      <c r="R383" s="1213"/>
      <c r="S383" s="1213"/>
      <c r="T383" s="1213"/>
      <c r="U383" s="1213"/>
      <c r="V383" s="1206"/>
    </row>
    <row r="384" spans="1:22" ht="13.8">
      <c r="J384" s="889"/>
      <c r="K384" s="1206"/>
      <c r="L384" s="899"/>
      <c r="M384" s="894"/>
      <c r="N384" s="894"/>
      <c r="O384" s="894"/>
      <c r="P384" s="894"/>
      <c r="Q384" s="894"/>
      <c r="R384" s="894"/>
      <c r="S384" s="894"/>
      <c r="T384" s="894"/>
      <c r="U384" s="894"/>
    </row>
    <row r="385" spans="4:22" ht="13.8">
      <c r="J385" s="889"/>
      <c r="K385" s="1206"/>
      <c r="L385" s="899"/>
      <c r="M385" s="894"/>
      <c r="N385" s="894"/>
      <c r="O385" s="894"/>
      <c r="P385" s="894"/>
      <c r="Q385" s="894"/>
      <c r="R385" s="894"/>
      <c r="S385" s="894"/>
      <c r="T385" s="894"/>
      <c r="U385" s="894"/>
    </row>
    <row r="386" spans="4:22" ht="13.8">
      <c r="J386" s="889"/>
      <c r="K386" s="1206"/>
      <c r="L386" s="892"/>
      <c r="M386" s="893"/>
      <c r="N386" s="893"/>
      <c r="O386" s="893"/>
      <c r="P386" s="893"/>
      <c r="Q386" s="893"/>
      <c r="R386" s="894"/>
      <c r="S386" s="894"/>
      <c r="T386" s="894"/>
      <c r="U386" s="894"/>
    </row>
    <row r="387" spans="4:22" ht="13.8">
      <c r="J387" s="889"/>
      <c r="K387" s="1206"/>
      <c r="R387" s="830"/>
      <c r="S387" s="830"/>
    </row>
    <row r="388" spans="4:22" ht="13.8">
      <c r="J388" s="889"/>
      <c r="K388" s="1206"/>
      <c r="L388" s="1206"/>
      <c r="M388" s="1206"/>
      <c r="N388" s="1206"/>
      <c r="O388" s="1206"/>
      <c r="P388" s="1206"/>
      <c r="Q388" s="1206"/>
      <c r="R388" s="1206"/>
      <c r="S388" s="1206"/>
      <c r="T388" s="1206"/>
      <c r="U388" s="1206"/>
    </row>
    <row r="389" spans="4:22" ht="13.8">
      <c r="J389" s="889"/>
      <c r="K389" s="1206"/>
      <c r="L389" s="1206"/>
      <c r="M389" s="1206"/>
      <c r="N389" s="1206"/>
      <c r="O389" s="1206"/>
      <c r="P389" s="1206"/>
      <c r="Q389" s="1206"/>
      <c r="R389" s="1206"/>
      <c r="S389" s="1206"/>
      <c r="T389" s="1206"/>
      <c r="U389" s="1206"/>
    </row>
    <row r="390" spans="4:22" ht="13.8">
      <c r="J390" s="889"/>
      <c r="K390" s="1206"/>
      <c r="L390" s="668" t="s">
        <v>666</v>
      </c>
      <c r="M390" s="1206"/>
      <c r="N390" s="1206"/>
      <c r="O390" s="1206"/>
      <c r="P390" s="1206"/>
      <c r="Q390" s="1206"/>
      <c r="R390" s="1206"/>
      <c r="S390" s="1206"/>
      <c r="T390" s="1206"/>
      <c r="U390" s="1206"/>
    </row>
    <row r="391" spans="4:22" ht="13.8">
      <c r="J391" s="889"/>
      <c r="K391" s="1206"/>
      <c r="L391" s="1206"/>
      <c r="M391" s="1206"/>
      <c r="N391" s="1206"/>
      <c r="O391" s="1206"/>
      <c r="P391" s="1206"/>
      <c r="Q391" s="1206"/>
      <c r="R391" s="1206"/>
      <c r="S391" s="1206"/>
      <c r="T391" s="1206"/>
      <c r="U391" s="1206"/>
    </row>
    <row r="392" spans="4:22" ht="13.8">
      <c r="J392" s="889"/>
      <c r="K392" s="1206"/>
      <c r="L392" s="1206"/>
      <c r="M392" s="1206"/>
      <c r="N392" s="1206"/>
      <c r="O392" s="1206"/>
      <c r="P392" s="1206"/>
      <c r="Q392" s="1206"/>
      <c r="R392" s="1206"/>
      <c r="S392" s="1206"/>
      <c r="T392" s="1206"/>
      <c r="U392" s="1206"/>
    </row>
    <row r="393" spans="4:22" ht="13.8">
      <c r="D393" s="830"/>
      <c r="E393" s="830"/>
      <c r="J393" s="889"/>
      <c r="K393" s="1206"/>
      <c r="L393" s="1206"/>
      <c r="M393" s="1206"/>
      <c r="N393" s="1206"/>
      <c r="O393" s="1206"/>
      <c r="P393" s="1206"/>
      <c r="Q393" s="1206"/>
      <c r="R393" s="1206"/>
      <c r="S393" s="1206"/>
      <c r="T393" s="1206"/>
      <c r="U393" s="1206"/>
    </row>
    <row r="394" spans="4:22" ht="13.8">
      <c r="J394" s="889"/>
      <c r="K394" s="1206"/>
      <c r="L394" s="1206"/>
      <c r="M394" s="1206"/>
      <c r="N394" s="1206"/>
      <c r="O394" s="1206"/>
      <c r="P394" s="1206"/>
      <c r="Q394" s="1206"/>
      <c r="R394" s="1206"/>
      <c r="S394" s="1206"/>
      <c r="T394" s="1206"/>
      <c r="U394" s="1206"/>
    </row>
    <row r="395" spans="4:22" ht="13.8">
      <c r="F395" s="830"/>
      <c r="G395" s="830"/>
      <c r="J395" s="889"/>
      <c r="K395" s="1206"/>
      <c r="L395" s="1206"/>
      <c r="M395" s="1206"/>
      <c r="N395" s="1206"/>
      <c r="O395" s="1206"/>
      <c r="P395" s="1206"/>
      <c r="Q395" s="1206"/>
      <c r="R395" s="1206"/>
      <c r="S395" s="1206"/>
      <c r="T395" s="1206"/>
      <c r="U395" s="1206"/>
    </row>
    <row r="396" spans="4:22" ht="13.8">
      <c r="H396" s="830"/>
      <c r="I396" s="830"/>
      <c r="J396" s="906"/>
      <c r="K396" s="1206"/>
      <c r="L396" s="1206"/>
      <c r="M396" s="1206"/>
      <c r="N396" s="1206"/>
      <c r="O396" s="1206"/>
      <c r="P396" s="1206"/>
      <c r="Q396" s="1206"/>
      <c r="R396" s="1206"/>
      <c r="S396" s="1206"/>
      <c r="T396" s="1206"/>
      <c r="U396" s="1206"/>
    </row>
    <row r="397" spans="4:22" ht="13.8">
      <c r="J397" s="889"/>
      <c r="K397" s="1206"/>
      <c r="L397" s="1206"/>
      <c r="M397" s="1206"/>
      <c r="N397" s="1206"/>
      <c r="O397" s="1206"/>
      <c r="P397" s="1206"/>
      <c r="Q397" s="1206"/>
      <c r="R397" s="1206"/>
      <c r="S397" s="1206"/>
      <c r="T397" s="1206"/>
      <c r="U397" s="1206"/>
    </row>
    <row r="398" spans="4:22" ht="13.8">
      <c r="J398" s="889"/>
      <c r="K398" s="1206"/>
      <c r="L398" s="1206"/>
      <c r="M398" s="1206"/>
      <c r="N398" s="1206"/>
      <c r="O398" s="1206"/>
      <c r="P398" s="1206"/>
      <c r="Q398" s="1206"/>
      <c r="R398" s="1206"/>
      <c r="S398" s="1206"/>
      <c r="T398" s="1206"/>
      <c r="U398" s="1206"/>
    </row>
    <row r="399" spans="4:22" ht="13.8">
      <c r="J399" s="889"/>
      <c r="K399" s="1206"/>
      <c r="L399" s="1206"/>
      <c r="M399" s="1206"/>
      <c r="N399" s="1206"/>
      <c r="O399" s="1206"/>
      <c r="P399" s="1206"/>
      <c r="Q399" s="1206"/>
      <c r="R399" s="1206"/>
      <c r="S399" s="1206"/>
      <c r="T399" s="1206"/>
      <c r="U399" s="1206"/>
    </row>
    <row r="400" spans="4:22" ht="13.8">
      <c r="J400" s="889"/>
      <c r="K400" s="1206"/>
      <c r="L400" s="844"/>
      <c r="M400" s="1206"/>
      <c r="N400" s="1206"/>
      <c r="O400" s="1206"/>
      <c r="P400" s="1206"/>
      <c r="Q400" s="1206"/>
      <c r="R400" s="1206"/>
      <c r="S400" s="1206"/>
      <c r="T400" s="1206"/>
      <c r="U400" s="1206"/>
      <c r="V400" s="1206"/>
    </row>
    <row r="401" spans="1:22" ht="13.8">
      <c r="A401" s="1183"/>
      <c r="B401" s="1183"/>
      <c r="J401" s="889"/>
      <c r="K401" s="1206"/>
      <c r="L401" s="844"/>
      <c r="M401" s="1206"/>
      <c r="N401" s="1206"/>
      <c r="O401" s="1206"/>
      <c r="P401" s="1206"/>
      <c r="Q401" s="1206"/>
      <c r="R401" s="1206"/>
      <c r="S401" s="1206"/>
      <c r="T401" s="1206"/>
      <c r="U401" s="1206"/>
      <c r="V401" s="1206"/>
    </row>
    <row r="402" spans="1:22" ht="13.8">
      <c r="A402" s="1183"/>
      <c r="B402" s="1183"/>
      <c r="J402" s="889"/>
      <c r="K402" s="1206"/>
      <c r="L402" s="844"/>
      <c r="M402" s="1206"/>
      <c r="N402" s="1206"/>
      <c r="O402" s="1206"/>
      <c r="P402" s="1206"/>
      <c r="Q402" s="1206"/>
      <c r="R402" s="1206"/>
      <c r="S402" s="1206"/>
      <c r="T402" s="1206"/>
      <c r="U402" s="1206"/>
      <c r="V402" s="1206"/>
    </row>
    <row r="403" spans="1:22" ht="13.8">
      <c r="A403" s="1183"/>
      <c r="B403" s="1183"/>
      <c r="C403" s="1183"/>
      <c r="J403" s="889"/>
      <c r="K403" s="1206"/>
      <c r="L403" s="844"/>
      <c r="M403" s="1206"/>
      <c r="N403" s="1206"/>
      <c r="O403" s="1206"/>
      <c r="P403" s="1206"/>
      <c r="Q403" s="1206"/>
      <c r="R403" s="1206"/>
      <c r="S403" s="1206"/>
      <c r="T403" s="1206"/>
      <c r="U403" s="1206"/>
      <c r="V403" s="1206"/>
    </row>
    <row r="404" spans="1:22" ht="13.8">
      <c r="A404" s="1183"/>
      <c r="B404" s="1183"/>
      <c r="C404" s="1183"/>
      <c r="J404" s="889"/>
      <c r="K404" s="1206"/>
      <c r="L404" s="844"/>
      <c r="M404" s="1206"/>
      <c r="N404" s="1206"/>
      <c r="O404" s="1206"/>
      <c r="P404" s="1206"/>
      <c r="Q404" s="1206"/>
      <c r="R404" s="1206"/>
      <c r="S404" s="1206"/>
      <c r="T404" s="1206"/>
      <c r="U404" s="1206"/>
      <c r="V404" s="1206"/>
    </row>
    <row r="405" spans="1:22" ht="13.8">
      <c r="A405" s="1183"/>
      <c r="B405" s="1183"/>
      <c r="C405" s="1183"/>
      <c r="D405" s="1183"/>
      <c r="E405" s="1183"/>
      <c r="J405" s="889"/>
      <c r="K405" s="1206"/>
      <c r="L405" s="844"/>
      <c r="M405" s="1206"/>
      <c r="N405" s="1206"/>
      <c r="O405" s="1206"/>
      <c r="P405" s="1206"/>
      <c r="Q405" s="1206"/>
      <c r="R405" s="1206"/>
      <c r="S405" s="1206"/>
      <c r="T405" s="1206"/>
      <c r="U405" s="1206"/>
      <c r="V405" s="1206"/>
    </row>
    <row r="406" spans="1:22" ht="13.8">
      <c r="A406" s="1183"/>
      <c r="B406" s="1183"/>
      <c r="C406" s="1183"/>
      <c r="D406" s="1183"/>
      <c r="E406" s="1183"/>
      <c r="J406" s="889"/>
      <c r="K406" s="1206"/>
      <c r="L406" s="844"/>
      <c r="M406" s="1206"/>
      <c r="N406" s="1206"/>
      <c r="O406" s="1206"/>
      <c r="P406" s="1206"/>
      <c r="Q406" s="1206"/>
      <c r="R406" s="1206"/>
      <c r="S406" s="1206"/>
      <c r="T406" s="1206"/>
      <c r="U406" s="1206"/>
      <c r="V406" s="1206"/>
    </row>
    <row r="407" spans="1:22" ht="13.8">
      <c r="A407" s="1183"/>
      <c r="B407" s="1183"/>
      <c r="C407" s="1183"/>
      <c r="D407" s="1183"/>
      <c r="E407" s="1183"/>
      <c r="F407" s="1183"/>
      <c r="G407" s="1183"/>
      <c r="H407" s="1183"/>
      <c r="I407" s="1206"/>
      <c r="K407" s="1206"/>
      <c r="L407" s="830"/>
      <c r="M407" s="1206"/>
      <c r="N407" s="1206"/>
      <c r="O407" s="1206"/>
      <c r="P407" s="1206"/>
      <c r="Q407" s="1206"/>
      <c r="R407" s="1206"/>
      <c r="S407" s="1206"/>
      <c r="T407" s="1206"/>
      <c r="U407" s="1206"/>
      <c r="V407" s="1206"/>
    </row>
    <row r="408" spans="1:22" ht="13.8">
      <c r="A408" s="1206"/>
      <c r="B408" s="1206"/>
      <c r="C408" s="1183"/>
      <c r="D408" s="1183"/>
      <c r="E408" s="1183"/>
      <c r="F408" s="1183"/>
      <c r="G408" s="1183"/>
      <c r="H408" s="1183"/>
      <c r="I408" s="1206"/>
      <c r="K408" s="830"/>
      <c r="L408" s="830"/>
      <c r="M408" s="1206"/>
      <c r="N408" s="1206"/>
      <c r="O408" s="1206"/>
      <c r="P408" s="1206"/>
      <c r="Q408" s="1206"/>
      <c r="R408" s="1206"/>
      <c r="S408" s="1206"/>
      <c r="T408" s="1206"/>
      <c r="U408" s="1206"/>
      <c r="V408" s="1206"/>
    </row>
    <row r="409" spans="1:22" ht="13.8">
      <c r="A409" s="1206"/>
      <c r="B409" s="1206"/>
      <c r="C409" s="1183"/>
      <c r="D409" s="1183"/>
      <c r="E409" s="1183"/>
      <c r="F409" s="1183"/>
      <c r="G409" s="1183"/>
      <c r="H409" s="1183"/>
      <c r="I409" s="1206"/>
      <c r="K409" s="830"/>
      <c r="L409" s="830"/>
      <c r="M409" s="1206"/>
      <c r="N409" s="1206"/>
      <c r="O409" s="1206"/>
      <c r="P409" s="1206"/>
      <c r="Q409" s="1206"/>
      <c r="R409" s="1206"/>
      <c r="S409" s="1206"/>
      <c r="T409" s="1206"/>
      <c r="U409" s="1206"/>
      <c r="V409" s="1206"/>
    </row>
    <row r="410" spans="1:22" ht="13.8">
      <c r="A410" s="1206"/>
      <c r="B410" s="1206"/>
      <c r="C410" s="1206"/>
      <c r="D410" s="1183"/>
      <c r="E410" s="1183"/>
      <c r="F410" s="1183"/>
      <c r="G410" s="1183"/>
      <c r="H410" s="1183"/>
      <c r="I410" s="1206"/>
      <c r="K410" s="830"/>
      <c r="L410" s="830"/>
      <c r="M410" s="830"/>
      <c r="N410" s="830"/>
      <c r="O410" s="830"/>
      <c r="P410" s="830"/>
      <c r="Q410" s="830"/>
      <c r="R410" s="830"/>
      <c r="S410" s="830"/>
    </row>
    <row r="411" spans="1:22" ht="13.8">
      <c r="A411" s="1206"/>
      <c r="B411" s="1206"/>
      <c r="C411" s="1206"/>
      <c r="D411" s="1183"/>
      <c r="E411" s="1183"/>
      <c r="F411" s="1183"/>
      <c r="G411" s="1183"/>
      <c r="H411" s="1183"/>
      <c r="I411" s="1206"/>
      <c r="K411" s="830"/>
      <c r="L411" s="830"/>
      <c r="M411" s="830"/>
      <c r="N411" s="830"/>
      <c r="O411" s="830"/>
      <c r="P411" s="830"/>
      <c r="Q411" s="830"/>
      <c r="R411" s="830"/>
      <c r="S411" s="830"/>
    </row>
    <row r="412" spans="1:22" ht="13.8">
      <c r="A412" s="1206"/>
      <c r="B412" s="1206"/>
      <c r="C412" s="1206"/>
      <c r="D412" s="1206"/>
      <c r="E412" s="1206"/>
      <c r="F412" s="1183"/>
      <c r="G412" s="1183"/>
      <c r="H412" s="1183"/>
      <c r="I412" s="1206"/>
      <c r="K412" s="830"/>
      <c r="L412" s="830"/>
      <c r="M412" s="830"/>
      <c r="N412" s="830"/>
      <c r="O412" s="830"/>
      <c r="P412" s="830"/>
      <c r="Q412" s="830"/>
      <c r="R412" s="830"/>
      <c r="S412" s="830"/>
    </row>
    <row r="413" spans="1:22" ht="13.8">
      <c r="C413" s="1206"/>
      <c r="D413" s="1206"/>
      <c r="E413" s="1206"/>
      <c r="F413" s="1183"/>
      <c r="G413" s="1183"/>
      <c r="H413" s="1183"/>
      <c r="I413" s="1206"/>
      <c r="K413" s="830"/>
      <c r="L413" s="830"/>
      <c r="M413" s="830"/>
      <c r="N413" s="830"/>
      <c r="O413" s="830"/>
      <c r="P413" s="830"/>
      <c r="Q413" s="830"/>
      <c r="R413" s="830"/>
      <c r="S413" s="830"/>
    </row>
    <row r="414" spans="1:22" ht="13.8">
      <c r="C414" s="1206"/>
      <c r="D414" s="1206"/>
      <c r="E414" s="1206"/>
      <c r="F414" s="1206"/>
      <c r="G414" s="1206"/>
      <c r="H414" s="1206"/>
      <c r="I414" s="1206"/>
      <c r="K414" s="830"/>
      <c r="L414" s="830"/>
      <c r="M414" s="830"/>
      <c r="N414" s="830"/>
      <c r="O414" s="830"/>
      <c r="P414" s="830"/>
      <c r="Q414" s="830"/>
      <c r="R414" s="830"/>
      <c r="S414" s="830"/>
    </row>
    <row r="415" spans="1:22" ht="13.8">
      <c r="D415" s="1206"/>
      <c r="E415" s="1206"/>
      <c r="F415" s="1206"/>
      <c r="G415" s="1206"/>
      <c r="H415" s="1206"/>
      <c r="I415" s="1206"/>
      <c r="K415" s="830"/>
      <c r="L415" s="830"/>
      <c r="M415" s="830"/>
      <c r="N415" s="830"/>
      <c r="O415" s="830"/>
      <c r="P415" s="830"/>
      <c r="Q415" s="830"/>
      <c r="R415" s="830"/>
      <c r="S415" s="830"/>
    </row>
    <row r="416" spans="1:22" ht="13.8">
      <c r="D416" s="1206"/>
      <c r="E416" s="1206"/>
      <c r="F416" s="1206"/>
      <c r="G416" s="1206"/>
      <c r="H416" s="1206"/>
      <c r="I416" s="1206"/>
      <c r="K416" s="830"/>
      <c r="L416" s="830"/>
      <c r="M416" s="830"/>
      <c r="N416" s="830"/>
      <c r="O416" s="830"/>
      <c r="P416" s="830"/>
      <c r="Q416" s="830"/>
      <c r="R416" s="830"/>
      <c r="S416" s="830"/>
    </row>
    <row r="417" spans="6:19" ht="13.8">
      <c r="F417" s="1206"/>
      <c r="G417" s="1206"/>
      <c r="H417" s="1206"/>
      <c r="I417" s="1206"/>
      <c r="K417" s="830"/>
      <c r="L417" s="830"/>
      <c r="M417" s="830"/>
      <c r="N417" s="830"/>
      <c r="O417" s="830"/>
      <c r="P417" s="830"/>
      <c r="Q417" s="830"/>
      <c r="R417" s="830"/>
      <c r="S417" s="830"/>
    </row>
    <row r="418" spans="6:19" ht="13.8">
      <c r="F418" s="1206"/>
      <c r="G418" s="1206"/>
      <c r="H418" s="1206"/>
      <c r="I418" s="1206"/>
      <c r="K418" s="830"/>
      <c r="L418" s="830"/>
      <c r="M418" s="830"/>
      <c r="N418" s="830"/>
      <c r="O418" s="830"/>
      <c r="P418" s="830"/>
      <c r="Q418" s="830"/>
      <c r="R418" s="830"/>
      <c r="S418" s="830"/>
    </row>
    <row r="419" spans="6:19">
      <c r="K419" s="830"/>
      <c r="L419" s="830"/>
      <c r="M419" s="830"/>
      <c r="N419" s="830"/>
      <c r="O419" s="830"/>
      <c r="P419" s="830"/>
      <c r="Q419" s="830"/>
      <c r="R419" s="830"/>
      <c r="S419" s="830"/>
    </row>
    <row r="420" spans="6:19">
      <c r="K420" s="830"/>
      <c r="L420" s="830"/>
      <c r="M420" s="830"/>
      <c r="N420" s="830"/>
      <c r="O420" s="830"/>
      <c r="P420" s="830"/>
      <c r="Q420" s="830"/>
      <c r="R420" s="830"/>
      <c r="S420" s="830"/>
    </row>
    <row r="421" spans="6:19">
      <c r="K421" s="830"/>
      <c r="L421" s="830"/>
      <c r="M421" s="830"/>
      <c r="N421" s="830"/>
      <c r="O421" s="830"/>
      <c r="P421" s="830"/>
      <c r="Q421" s="830"/>
      <c r="R421" s="830"/>
      <c r="S421" s="830"/>
    </row>
    <row r="422" spans="6:19">
      <c r="K422" s="830"/>
      <c r="L422" s="830"/>
      <c r="M422" s="830"/>
      <c r="N422" s="830"/>
      <c r="O422" s="830"/>
      <c r="P422" s="830"/>
      <c r="Q422" s="830"/>
      <c r="R422" s="830"/>
      <c r="S422" s="830"/>
    </row>
    <row r="423" spans="6:19">
      <c r="K423" s="830"/>
      <c r="L423" s="830"/>
      <c r="M423" s="830"/>
      <c r="N423" s="830"/>
      <c r="O423" s="830"/>
      <c r="P423" s="830"/>
      <c r="Q423" s="830"/>
      <c r="R423" s="830"/>
      <c r="S423" s="830"/>
    </row>
    <row r="424" spans="6:19">
      <c r="K424" s="830"/>
      <c r="L424" s="830"/>
      <c r="M424" s="830"/>
      <c r="N424" s="830"/>
      <c r="O424" s="830"/>
      <c r="P424" s="830"/>
      <c r="Q424" s="830"/>
      <c r="R424" s="830"/>
      <c r="S424" s="830"/>
    </row>
    <row r="425" spans="6:19">
      <c r="K425" s="830"/>
      <c r="L425" s="830"/>
      <c r="M425" s="830"/>
      <c r="N425" s="830"/>
      <c r="O425" s="830"/>
      <c r="P425" s="830"/>
      <c r="Q425" s="830"/>
      <c r="R425" s="830"/>
      <c r="S425" s="830"/>
    </row>
    <row r="426" spans="6:19">
      <c r="K426" s="830"/>
      <c r="L426" s="830"/>
      <c r="M426" s="830"/>
      <c r="N426" s="830"/>
      <c r="O426" s="830"/>
      <c r="P426" s="830"/>
      <c r="Q426" s="830"/>
      <c r="R426" s="830"/>
      <c r="S426" s="830"/>
    </row>
    <row r="427" spans="6:19">
      <c r="K427" s="830"/>
      <c r="L427" s="830"/>
      <c r="M427" s="830"/>
      <c r="N427" s="830"/>
      <c r="O427" s="830"/>
      <c r="P427" s="830"/>
      <c r="Q427" s="830"/>
      <c r="R427" s="830"/>
      <c r="S427" s="830"/>
    </row>
    <row r="428" spans="6:19">
      <c r="K428" s="830"/>
      <c r="L428" s="830"/>
      <c r="M428" s="830"/>
      <c r="N428" s="830"/>
      <c r="O428" s="830"/>
      <c r="P428" s="830"/>
      <c r="Q428" s="830"/>
      <c r="R428" s="830"/>
      <c r="S428" s="830"/>
    </row>
    <row r="429" spans="6:19">
      <c r="K429" s="830"/>
      <c r="L429" s="830"/>
      <c r="M429" s="830"/>
      <c r="N429" s="830"/>
      <c r="O429" s="830"/>
      <c r="P429" s="830"/>
      <c r="Q429" s="830"/>
      <c r="R429" s="830"/>
      <c r="S429" s="830"/>
    </row>
    <row r="430" spans="6:19">
      <c r="K430" s="830"/>
      <c r="L430" s="830"/>
      <c r="M430" s="830"/>
      <c r="N430" s="830"/>
      <c r="O430" s="830"/>
      <c r="P430" s="830"/>
      <c r="Q430" s="830"/>
      <c r="R430" s="830"/>
      <c r="S430" s="830"/>
    </row>
    <row r="431" spans="6:19">
      <c r="K431" s="830"/>
      <c r="L431" s="830"/>
      <c r="M431" s="830"/>
      <c r="N431" s="830"/>
      <c r="O431" s="830"/>
      <c r="P431" s="830"/>
      <c r="Q431" s="830"/>
      <c r="R431" s="830"/>
      <c r="S431" s="830"/>
    </row>
    <row r="432" spans="6:19">
      <c r="K432" s="830"/>
      <c r="L432" s="830"/>
      <c r="M432" s="830"/>
      <c r="N432" s="830"/>
      <c r="O432" s="830"/>
      <c r="P432" s="830"/>
      <c r="Q432" s="830"/>
      <c r="R432" s="830"/>
      <c r="S432" s="830"/>
    </row>
    <row r="433" spans="11:19">
      <c r="K433" s="830"/>
      <c r="L433" s="830"/>
      <c r="M433" s="830"/>
      <c r="N433" s="830"/>
      <c r="O433" s="830"/>
      <c r="P433" s="830"/>
      <c r="Q433" s="830"/>
      <c r="R433" s="830"/>
      <c r="S433" s="830"/>
    </row>
    <row r="434" spans="11:19">
      <c r="K434" s="830"/>
      <c r="L434" s="830"/>
      <c r="M434" s="830"/>
      <c r="N434" s="830"/>
      <c r="O434" s="830"/>
      <c r="P434" s="830"/>
      <c r="Q434" s="830"/>
      <c r="R434" s="830"/>
      <c r="S434" s="830"/>
    </row>
    <row r="435" spans="11:19">
      <c r="K435" s="830"/>
      <c r="L435" s="830"/>
      <c r="M435" s="830"/>
      <c r="N435" s="830"/>
      <c r="O435" s="830"/>
      <c r="P435" s="830"/>
      <c r="Q435" s="830"/>
      <c r="R435" s="830"/>
      <c r="S435" s="830"/>
    </row>
    <row r="436" spans="11:19">
      <c r="K436" s="830"/>
      <c r="L436" s="830"/>
      <c r="M436" s="830"/>
      <c r="N436" s="830"/>
      <c r="O436" s="830"/>
      <c r="P436" s="830"/>
      <c r="Q436" s="830"/>
      <c r="R436" s="830"/>
      <c r="S436" s="830"/>
    </row>
    <row r="437" spans="11:19">
      <c r="K437" s="830"/>
      <c r="L437" s="830"/>
      <c r="M437" s="830"/>
      <c r="N437" s="830"/>
      <c r="O437" s="830"/>
      <c r="P437" s="830"/>
      <c r="Q437" s="830"/>
      <c r="R437" s="830"/>
      <c r="S437" s="830"/>
    </row>
    <row r="438" spans="11:19">
      <c r="K438" s="830"/>
      <c r="L438" s="830"/>
      <c r="M438" s="830"/>
      <c r="N438" s="830"/>
      <c r="O438" s="830"/>
      <c r="P438" s="830"/>
      <c r="Q438" s="830"/>
      <c r="R438" s="830"/>
      <c r="S438" s="830"/>
    </row>
    <row r="439" spans="11:19">
      <c r="K439" s="830"/>
      <c r="L439" s="830"/>
      <c r="M439" s="830"/>
      <c r="N439" s="830"/>
      <c r="O439" s="830"/>
      <c r="P439" s="830"/>
      <c r="Q439" s="830"/>
      <c r="R439" s="830"/>
      <c r="S439" s="830"/>
    </row>
    <row r="440" spans="11:19">
      <c r="K440" s="830"/>
      <c r="L440" s="830"/>
      <c r="M440" s="830"/>
      <c r="N440" s="830"/>
      <c r="O440" s="830"/>
      <c r="P440" s="830"/>
      <c r="Q440" s="830"/>
      <c r="R440" s="830"/>
      <c r="S440" s="830"/>
    </row>
    <row r="441" spans="11:19">
      <c r="K441" s="830"/>
      <c r="L441" s="830"/>
      <c r="M441" s="830"/>
      <c r="N441" s="830"/>
      <c r="O441" s="830"/>
      <c r="P441" s="830"/>
      <c r="Q441" s="830"/>
      <c r="R441" s="830"/>
      <c r="S441" s="830"/>
    </row>
    <row r="442" spans="11:19">
      <c r="K442" s="830"/>
      <c r="L442" s="830"/>
      <c r="M442" s="830"/>
      <c r="N442" s="830"/>
      <c r="O442" s="830"/>
      <c r="P442" s="830"/>
      <c r="Q442" s="830"/>
      <c r="R442" s="830"/>
      <c r="S442" s="830"/>
    </row>
    <row r="443" spans="11:19">
      <c r="K443" s="830"/>
      <c r="L443" s="830"/>
      <c r="M443" s="830"/>
      <c r="N443" s="830"/>
      <c r="O443" s="830"/>
      <c r="P443" s="830"/>
      <c r="Q443" s="830"/>
      <c r="R443" s="830"/>
      <c r="S443" s="830"/>
    </row>
    <row r="444" spans="11:19">
      <c r="K444" s="830"/>
      <c r="L444" s="830"/>
      <c r="M444" s="830"/>
      <c r="N444" s="830"/>
      <c r="O444" s="830"/>
      <c r="P444" s="830"/>
      <c r="Q444" s="830"/>
      <c r="R444" s="830"/>
      <c r="S444" s="830"/>
    </row>
    <row r="445" spans="11:19">
      <c r="K445" s="830"/>
      <c r="L445" s="830"/>
      <c r="M445" s="830"/>
      <c r="N445" s="830"/>
      <c r="O445" s="830"/>
      <c r="P445" s="830"/>
      <c r="Q445" s="830"/>
      <c r="R445" s="830"/>
      <c r="S445" s="830"/>
    </row>
    <row r="446" spans="11:19">
      <c r="K446" s="830"/>
      <c r="L446" s="830"/>
      <c r="M446" s="830"/>
      <c r="N446" s="830"/>
      <c r="O446" s="830"/>
      <c r="P446" s="830"/>
      <c r="Q446" s="830"/>
      <c r="R446" s="830"/>
      <c r="S446" s="830"/>
    </row>
    <row r="447" spans="11:19">
      <c r="K447" s="830"/>
      <c r="L447" s="830"/>
      <c r="M447" s="830"/>
      <c r="N447" s="830"/>
      <c r="O447" s="830"/>
      <c r="P447" s="830"/>
      <c r="Q447" s="830"/>
      <c r="R447" s="830"/>
      <c r="S447" s="830"/>
    </row>
    <row r="448" spans="11:19">
      <c r="K448" s="830"/>
      <c r="L448" s="830"/>
      <c r="M448" s="830"/>
      <c r="N448" s="830"/>
      <c r="O448" s="830"/>
      <c r="P448" s="830"/>
      <c r="Q448" s="830"/>
      <c r="R448" s="830"/>
      <c r="S448" s="830"/>
    </row>
    <row r="449" spans="11:19">
      <c r="K449" s="830"/>
      <c r="L449" s="830"/>
      <c r="M449" s="830"/>
      <c r="N449" s="830"/>
      <c r="O449" s="830"/>
      <c r="P449" s="830"/>
      <c r="Q449" s="830"/>
      <c r="R449" s="830"/>
      <c r="S449" s="830"/>
    </row>
    <row r="450" spans="11:19">
      <c r="K450" s="830"/>
      <c r="L450" s="830"/>
      <c r="M450" s="830"/>
      <c r="N450" s="830"/>
      <c r="O450" s="830"/>
      <c r="P450" s="830"/>
      <c r="Q450" s="830"/>
      <c r="R450" s="830"/>
      <c r="S450" s="830"/>
    </row>
    <row r="451" spans="11:19">
      <c r="K451" s="830"/>
      <c r="L451" s="830"/>
      <c r="M451" s="830"/>
      <c r="N451" s="830"/>
      <c r="O451" s="830"/>
      <c r="P451" s="830"/>
      <c r="Q451" s="830"/>
      <c r="R451" s="830"/>
      <c r="S451" s="830"/>
    </row>
    <row r="452" spans="11:19">
      <c r="K452" s="830"/>
      <c r="L452" s="830"/>
      <c r="M452" s="830"/>
      <c r="N452" s="830"/>
      <c r="O452" s="830"/>
      <c r="P452" s="830"/>
      <c r="Q452" s="830"/>
      <c r="R452" s="830"/>
      <c r="S452" s="830"/>
    </row>
    <row r="453" spans="11:19">
      <c r="K453" s="830"/>
      <c r="L453" s="830"/>
      <c r="M453" s="830"/>
      <c r="N453" s="830"/>
      <c r="O453" s="830"/>
      <c r="P453" s="830"/>
      <c r="Q453" s="830"/>
      <c r="R453" s="830"/>
      <c r="S453" s="830"/>
    </row>
    <row r="454" spans="11:19">
      <c r="K454" s="830"/>
      <c r="L454" s="830"/>
      <c r="M454" s="830"/>
      <c r="N454" s="830"/>
      <c r="O454" s="830"/>
      <c r="P454" s="830"/>
      <c r="Q454" s="830"/>
      <c r="R454" s="830"/>
      <c r="S454" s="830"/>
    </row>
    <row r="455" spans="11:19">
      <c r="K455" s="830"/>
      <c r="L455" s="830"/>
      <c r="M455" s="830"/>
      <c r="N455" s="830"/>
      <c r="O455" s="830"/>
      <c r="P455" s="830"/>
      <c r="Q455" s="830"/>
      <c r="R455" s="830"/>
      <c r="S455" s="830"/>
    </row>
    <row r="456" spans="11:19">
      <c r="K456" s="830"/>
      <c r="L456" s="830"/>
      <c r="M456" s="830"/>
      <c r="N456" s="830"/>
      <c r="O456" s="830"/>
      <c r="P456" s="830"/>
      <c r="Q456" s="830"/>
      <c r="R456" s="830"/>
      <c r="S456" s="830"/>
    </row>
    <row r="457" spans="11:19">
      <c r="K457" s="830"/>
      <c r="L457" s="830"/>
      <c r="M457" s="830"/>
      <c r="N457" s="830"/>
      <c r="O457" s="830"/>
      <c r="P457" s="830"/>
      <c r="Q457" s="830"/>
      <c r="R457" s="830"/>
      <c r="S457" s="830"/>
    </row>
    <row r="458" spans="11:19">
      <c r="K458" s="830"/>
      <c r="L458" s="830"/>
      <c r="M458" s="830"/>
      <c r="N458" s="830"/>
      <c r="O458" s="830"/>
      <c r="P458" s="830"/>
      <c r="Q458" s="830"/>
      <c r="R458" s="830"/>
      <c r="S458" s="830"/>
    </row>
    <row r="459" spans="11:19">
      <c r="K459" s="830"/>
      <c r="L459" s="830"/>
      <c r="M459" s="830"/>
      <c r="N459" s="830"/>
      <c r="O459" s="830"/>
      <c r="P459" s="830"/>
      <c r="Q459" s="830"/>
      <c r="R459" s="830"/>
      <c r="S459" s="830"/>
    </row>
    <row r="460" spans="11:19">
      <c r="K460" s="830"/>
      <c r="L460" s="830"/>
      <c r="M460" s="830"/>
      <c r="N460" s="830"/>
      <c r="O460" s="830"/>
      <c r="P460" s="830"/>
      <c r="Q460" s="830"/>
      <c r="R460" s="830"/>
      <c r="S460" s="830"/>
    </row>
    <row r="461" spans="11:19">
      <c r="K461" s="830"/>
      <c r="L461" s="830"/>
      <c r="M461" s="830"/>
      <c r="N461" s="830"/>
      <c r="O461" s="830"/>
      <c r="P461" s="830"/>
      <c r="Q461" s="830"/>
      <c r="R461" s="830"/>
      <c r="S461" s="830"/>
    </row>
    <row r="462" spans="11:19">
      <c r="K462" s="830"/>
      <c r="L462" s="830"/>
      <c r="M462" s="830"/>
      <c r="N462" s="830"/>
      <c r="O462" s="830"/>
      <c r="P462" s="830"/>
      <c r="Q462" s="830"/>
      <c r="R462" s="830"/>
      <c r="S462" s="830"/>
    </row>
    <row r="463" spans="11:19">
      <c r="K463" s="830"/>
      <c r="L463" s="830"/>
      <c r="M463" s="830"/>
      <c r="N463" s="830"/>
      <c r="O463" s="830"/>
      <c r="P463" s="830"/>
      <c r="Q463" s="830"/>
      <c r="R463" s="830"/>
      <c r="S463" s="830"/>
    </row>
    <row r="464" spans="11:19">
      <c r="K464" s="830"/>
      <c r="L464" s="830"/>
      <c r="M464" s="830"/>
      <c r="N464" s="830"/>
      <c r="O464" s="830"/>
      <c r="P464" s="830"/>
      <c r="Q464" s="830"/>
      <c r="R464" s="830"/>
      <c r="S464" s="830"/>
    </row>
    <row r="465" spans="11:19">
      <c r="K465" s="830"/>
      <c r="L465" s="830"/>
      <c r="M465" s="830"/>
      <c r="N465" s="830"/>
      <c r="O465" s="830"/>
      <c r="P465" s="830"/>
      <c r="Q465" s="830"/>
      <c r="R465" s="830"/>
      <c r="S465" s="830"/>
    </row>
    <row r="466" spans="11:19">
      <c r="K466" s="830"/>
      <c r="L466" s="830"/>
      <c r="M466" s="830"/>
      <c r="N466" s="830"/>
      <c r="O466" s="830"/>
      <c r="P466" s="830"/>
      <c r="Q466" s="830"/>
      <c r="R466" s="830"/>
      <c r="S466" s="830"/>
    </row>
    <row r="467" spans="11:19">
      <c r="K467" s="830"/>
      <c r="L467" s="830"/>
      <c r="M467" s="830"/>
      <c r="N467" s="830"/>
      <c r="O467" s="830"/>
      <c r="P467" s="830"/>
      <c r="Q467" s="830"/>
      <c r="R467" s="830"/>
      <c r="S467" s="830"/>
    </row>
    <row r="468" spans="11:19">
      <c r="K468" s="830"/>
      <c r="L468" s="830"/>
      <c r="M468" s="830"/>
      <c r="N468" s="830"/>
      <c r="O468" s="830"/>
      <c r="P468" s="830"/>
      <c r="Q468" s="830"/>
      <c r="R468" s="830"/>
      <c r="S468" s="830"/>
    </row>
    <row r="469" spans="11:19">
      <c r="K469" s="830"/>
      <c r="L469" s="830"/>
      <c r="M469" s="830"/>
      <c r="N469" s="830"/>
      <c r="O469" s="830"/>
      <c r="P469" s="830"/>
      <c r="Q469" s="830"/>
      <c r="R469" s="830"/>
      <c r="S469" s="830"/>
    </row>
    <row r="470" spans="11:19">
      <c r="K470" s="830"/>
      <c r="L470" s="830"/>
      <c r="M470" s="830"/>
      <c r="N470" s="830"/>
      <c r="O470" s="830"/>
      <c r="P470" s="830"/>
      <c r="Q470" s="830"/>
      <c r="R470" s="830"/>
      <c r="S470" s="830"/>
    </row>
    <row r="471" spans="11:19">
      <c r="K471" s="830"/>
      <c r="L471" s="830"/>
      <c r="M471" s="830"/>
      <c r="N471" s="830"/>
      <c r="O471" s="830"/>
      <c r="P471" s="830"/>
      <c r="Q471" s="830"/>
      <c r="R471" s="830"/>
      <c r="S471" s="830"/>
    </row>
    <row r="472" spans="11:19">
      <c r="K472" s="830"/>
      <c r="L472" s="830"/>
      <c r="M472" s="830"/>
      <c r="N472" s="830"/>
      <c r="O472" s="830"/>
      <c r="P472" s="830"/>
      <c r="Q472" s="830"/>
      <c r="R472" s="830"/>
      <c r="S472" s="830"/>
    </row>
    <row r="473" spans="11:19">
      <c r="K473" s="830"/>
      <c r="L473" s="830"/>
      <c r="M473" s="830"/>
      <c r="N473" s="830"/>
      <c r="O473" s="830"/>
      <c r="P473" s="830"/>
      <c r="Q473" s="830"/>
      <c r="R473" s="830"/>
      <c r="S473" s="830"/>
    </row>
    <row r="474" spans="11:19">
      <c r="K474" s="830"/>
      <c r="L474" s="830"/>
      <c r="M474" s="830"/>
      <c r="N474" s="830"/>
      <c r="O474" s="830"/>
      <c r="P474" s="830"/>
      <c r="Q474" s="830"/>
      <c r="R474" s="830"/>
      <c r="S474" s="830"/>
    </row>
    <row r="475" spans="11:19">
      <c r="K475" s="830"/>
      <c r="L475" s="830"/>
      <c r="M475" s="830"/>
      <c r="N475" s="830"/>
      <c r="O475" s="830"/>
      <c r="P475" s="830"/>
      <c r="Q475" s="830"/>
      <c r="R475" s="830"/>
      <c r="S475" s="830"/>
    </row>
    <row r="476" spans="11:19">
      <c r="K476" s="830"/>
      <c r="L476" s="830"/>
      <c r="M476" s="830"/>
      <c r="N476" s="830"/>
      <c r="O476" s="830"/>
      <c r="P476" s="830"/>
      <c r="Q476" s="830"/>
      <c r="R476" s="830"/>
      <c r="S476" s="830"/>
    </row>
    <row r="477" spans="11:19">
      <c r="K477" s="830"/>
      <c r="L477" s="830"/>
      <c r="M477" s="830"/>
      <c r="N477" s="830"/>
      <c r="O477" s="830"/>
      <c r="P477" s="830"/>
      <c r="Q477" s="830"/>
      <c r="R477" s="830"/>
      <c r="S477" s="830"/>
    </row>
    <row r="478" spans="11:19">
      <c r="K478" s="830"/>
      <c r="L478" s="830"/>
      <c r="M478" s="830"/>
      <c r="N478" s="830"/>
      <c r="O478" s="830"/>
      <c r="P478" s="830"/>
      <c r="Q478" s="830"/>
      <c r="R478" s="830"/>
      <c r="S478" s="830"/>
    </row>
    <row r="479" spans="11:19">
      <c r="K479" s="830"/>
      <c r="L479" s="830"/>
      <c r="M479" s="830"/>
      <c r="N479" s="830"/>
      <c r="O479" s="830"/>
      <c r="P479" s="830"/>
      <c r="Q479" s="830"/>
      <c r="R479" s="830"/>
      <c r="S479" s="830"/>
    </row>
    <row r="480" spans="11:19">
      <c r="K480" s="830"/>
      <c r="L480" s="830"/>
      <c r="M480" s="830"/>
      <c r="N480" s="830"/>
      <c r="O480" s="830"/>
      <c r="P480" s="830"/>
      <c r="Q480" s="830"/>
      <c r="R480" s="830"/>
      <c r="S480" s="830"/>
    </row>
    <row r="481" spans="11:19">
      <c r="K481" s="830"/>
      <c r="L481" s="830"/>
      <c r="M481" s="830"/>
      <c r="N481" s="830"/>
      <c r="O481" s="830"/>
      <c r="P481" s="830"/>
      <c r="Q481" s="830"/>
      <c r="R481" s="830"/>
      <c r="S481" s="830"/>
    </row>
    <row r="482" spans="11:19">
      <c r="K482" s="830"/>
      <c r="L482" s="830"/>
      <c r="M482" s="830"/>
      <c r="N482" s="830"/>
      <c r="O482" s="830"/>
      <c r="P482" s="830"/>
      <c r="Q482" s="830"/>
      <c r="R482" s="830"/>
      <c r="S482" s="830"/>
    </row>
    <row r="483" spans="11:19">
      <c r="K483" s="830"/>
      <c r="L483" s="830"/>
      <c r="M483" s="830"/>
      <c r="N483" s="830"/>
      <c r="O483" s="830"/>
      <c r="P483" s="830"/>
      <c r="Q483" s="830"/>
      <c r="R483" s="830"/>
      <c r="S483" s="830"/>
    </row>
    <row r="484" spans="11:19">
      <c r="K484" s="830"/>
      <c r="L484" s="830"/>
      <c r="M484" s="830"/>
      <c r="N484" s="830"/>
      <c r="O484" s="830"/>
      <c r="P484" s="830"/>
      <c r="Q484" s="830"/>
      <c r="R484" s="830"/>
      <c r="S484" s="830"/>
    </row>
    <row r="485" spans="11:19">
      <c r="K485" s="830"/>
      <c r="L485" s="830"/>
      <c r="M485" s="830"/>
      <c r="N485" s="830"/>
      <c r="O485" s="830"/>
      <c r="P485" s="830"/>
      <c r="Q485" s="830"/>
      <c r="R485" s="830"/>
      <c r="S485" s="830"/>
    </row>
    <row r="486" spans="11:19">
      <c r="K486" s="830"/>
      <c r="L486" s="830"/>
      <c r="M486" s="830"/>
      <c r="N486" s="830"/>
      <c r="O486" s="830"/>
      <c r="P486" s="830"/>
      <c r="Q486" s="830"/>
      <c r="R486" s="830"/>
      <c r="S486" s="830"/>
    </row>
    <row r="487" spans="11:19">
      <c r="K487" s="830"/>
      <c r="L487" s="830"/>
      <c r="M487" s="830"/>
      <c r="N487" s="830"/>
      <c r="O487" s="830"/>
      <c r="P487" s="830"/>
      <c r="Q487" s="830"/>
      <c r="R487" s="830"/>
      <c r="S487" s="830"/>
    </row>
    <row r="488" spans="11:19">
      <c r="K488" s="830"/>
      <c r="L488" s="830"/>
      <c r="M488" s="830"/>
      <c r="N488" s="830"/>
      <c r="O488" s="830"/>
      <c r="P488" s="830"/>
      <c r="Q488" s="830"/>
      <c r="R488" s="830"/>
      <c r="S488" s="830"/>
    </row>
    <row r="489" spans="11:19">
      <c r="K489" s="830"/>
      <c r="L489" s="830"/>
      <c r="M489" s="830"/>
      <c r="N489" s="830"/>
      <c r="O489" s="830"/>
      <c r="P489" s="830"/>
      <c r="Q489" s="830"/>
      <c r="R489" s="830"/>
      <c r="S489" s="830"/>
    </row>
    <row r="490" spans="11:19">
      <c r="K490" s="830"/>
      <c r="L490" s="830"/>
      <c r="M490" s="830"/>
      <c r="N490" s="830"/>
      <c r="O490" s="830"/>
      <c r="P490" s="830"/>
      <c r="Q490" s="830"/>
      <c r="R490" s="830"/>
      <c r="S490" s="830"/>
    </row>
    <row r="491" spans="11:19">
      <c r="K491" s="830"/>
      <c r="L491" s="830"/>
      <c r="M491" s="830"/>
      <c r="N491" s="830"/>
      <c r="O491" s="830"/>
      <c r="P491" s="830"/>
      <c r="Q491" s="830"/>
      <c r="R491" s="830"/>
      <c r="S491" s="830"/>
    </row>
    <row r="492" spans="11:19">
      <c r="K492" s="830"/>
      <c r="L492" s="830"/>
      <c r="M492" s="830"/>
      <c r="N492" s="830"/>
      <c r="O492" s="830"/>
      <c r="P492" s="830"/>
      <c r="Q492" s="830"/>
      <c r="R492" s="830"/>
      <c r="S492" s="830"/>
    </row>
    <row r="493" spans="11:19">
      <c r="K493" s="830"/>
      <c r="L493" s="830"/>
      <c r="M493" s="830"/>
      <c r="N493" s="830"/>
      <c r="O493" s="830"/>
      <c r="P493" s="830"/>
      <c r="Q493" s="830"/>
      <c r="R493" s="830"/>
      <c r="S493" s="830"/>
    </row>
    <row r="494" spans="11:19">
      <c r="K494" s="830"/>
      <c r="L494" s="830"/>
      <c r="M494" s="830"/>
      <c r="N494" s="830"/>
      <c r="O494" s="830"/>
      <c r="P494" s="830"/>
      <c r="Q494" s="830"/>
      <c r="R494" s="830"/>
      <c r="S494" s="830"/>
    </row>
    <row r="495" spans="11:19">
      <c r="K495" s="830"/>
      <c r="L495" s="830"/>
      <c r="M495" s="830"/>
      <c r="N495" s="830"/>
      <c r="O495" s="830"/>
      <c r="P495" s="830"/>
      <c r="Q495" s="830"/>
      <c r="R495" s="830"/>
      <c r="S495" s="830"/>
    </row>
    <row r="496" spans="11:19">
      <c r="K496" s="830"/>
      <c r="L496" s="830"/>
      <c r="M496" s="830"/>
      <c r="N496" s="830"/>
      <c r="O496" s="830"/>
      <c r="P496" s="830"/>
      <c r="Q496" s="830"/>
      <c r="R496" s="830"/>
      <c r="S496" s="830"/>
    </row>
    <row r="497" spans="11:19">
      <c r="K497" s="830"/>
      <c r="L497" s="830"/>
      <c r="M497" s="830"/>
      <c r="N497" s="830"/>
      <c r="O497" s="830"/>
      <c r="P497" s="830"/>
      <c r="Q497" s="830"/>
      <c r="R497" s="830"/>
      <c r="S497" s="830"/>
    </row>
    <row r="498" spans="11:19">
      <c r="K498" s="830"/>
      <c r="L498" s="830"/>
      <c r="M498" s="830"/>
      <c r="N498" s="830"/>
      <c r="O498" s="830"/>
      <c r="P498" s="830"/>
      <c r="Q498" s="830"/>
      <c r="R498" s="830"/>
      <c r="S498" s="830"/>
    </row>
    <row r="499" spans="11:19">
      <c r="K499" s="830"/>
      <c r="L499" s="830"/>
      <c r="M499" s="830"/>
      <c r="N499" s="830"/>
      <c r="O499" s="830"/>
      <c r="P499" s="830"/>
      <c r="Q499" s="830"/>
      <c r="R499" s="830"/>
      <c r="S499" s="830"/>
    </row>
    <row r="500" spans="11:19">
      <c r="K500" s="830"/>
      <c r="L500" s="830"/>
      <c r="M500" s="830"/>
      <c r="N500" s="830"/>
      <c r="O500" s="830"/>
      <c r="P500" s="830"/>
      <c r="Q500" s="830"/>
      <c r="R500" s="830"/>
      <c r="S500" s="830"/>
    </row>
    <row r="501" spans="11:19">
      <c r="K501" s="830"/>
      <c r="L501" s="830"/>
      <c r="M501" s="830"/>
      <c r="N501" s="830"/>
      <c r="O501" s="830"/>
      <c r="P501" s="830"/>
      <c r="Q501" s="830"/>
      <c r="R501" s="830"/>
      <c r="S501" s="830"/>
    </row>
    <row r="502" spans="11:19">
      <c r="K502" s="830"/>
      <c r="L502" s="830"/>
      <c r="M502" s="830"/>
      <c r="N502" s="830"/>
      <c r="O502" s="830"/>
      <c r="P502" s="830"/>
      <c r="Q502" s="830"/>
      <c r="R502" s="830"/>
      <c r="S502" s="830"/>
    </row>
    <row r="503" spans="11:19">
      <c r="K503" s="830"/>
      <c r="L503" s="830"/>
      <c r="M503" s="830"/>
      <c r="N503" s="830"/>
      <c r="O503" s="830"/>
      <c r="P503" s="830"/>
      <c r="Q503" s="830"/>
      <c r="R503" s="830"/>
      <c r="S503" s="830"/>
    </row>
    <row r="504" spans="11:19">
      <c r="K504" s="830"/>
      <c r="L504" s="830"/>
      <c r="M504" s="830"/>
      <c r="N504" s="830"/>
      <c r="O504" s="830"/>
      <c r="P504" s="830"/>
      <c r="Q504" s="830"/>
      <c r="R504" s="830"/>
      <c r="S504" s="830"/>
    </row>
    <row r="505" spans="11:19">
      <c r="K505" s="830"/>
      <c r="L505" s="830"/>
      <c r="M505" s="830"/>
      <c r="N505" s="830"/>
      <c r="O505" s="830"/>
      <c r="P505" s="830"/>
      <c r="Q505" s="830"/>
      <c r="R505" s="830"/>
      <c r="S505" s="830"/>
    </row>
    <row r="506" spans="11:19">
      <c r="K506" s="830"/>
      <c r="L506" s="830"/>
      <c r="M506" s="830"/>
      <c r="N506" s="830"/>
      <c r="O506" s="830"/>
      <c r="P506" s="830"/>
      <c r="Q506" s="830"/>
      <c r="R506" s="830"/>
      <c r="S506" s="830"/>
    </row>
    <row r="507" spans="11:19">
      <c r="K507" s="830"/>
      <c r="L507" s="830"/>
      <c r="M507" s="830"/>
      <c r="N507" s="830"/>
      <c r="O507" s="830"/>
      <c r="P507" s="830"/>
      <c r="Q507" s="830"/>
      <c r="R507" s="830"/>
      <c r="S507" s="830"/>
    </row>
    <row r="508" spans="11:19">
      <c r="K508" s="830"/>
      <c r="L508" s="830"/>
      <c r="M508" s="830"/>
      <c r="N508" s="830"/>
      <c r="O508" s="830"/>
      <c r="P508" s="830"/>
      <c r="Q508" s="830"/>
      <c r="R508" s="830"/>
      <c r="S508" s="830"/>
    </row>
    <row r="509" spans="11:19">
      <c r="K509" s="830"/>
      <c r="L509" s="830"/>
      <c r="M509" s="830"/>
      <c r="N509" s="830"/>
      <c r="O509" s="830"/>
      <c r="P509" s="830"/>
      <c r="Q509" s="830"/>
      <c r="R509" s="830"/>
      <c r="S509" s="830"/>
    </row>
    <row r="510" spans="11:19">
      <c r="K510" s="830"/>
      <c r="L510" s="830"/>
      <c r="M510" s="830"/>
      <c r="N510" s="830"/>
      <c r="O510" s="830"/>
      <c r="P510" s="830"/>
      <c r="Q510" s="830"/>
      <c r="R510" s="830"/>
      <c r="S510" s="830"/>
    </row>
    <row r="511" spans="11:19">
      <c r="K511" s="830"/>
      <c r="L511" s="830"/>
      <c r="M511" s="830"/>
      <c r="N511" s="830"/>
      <c r="O511" s="830"/>
      <c r="P511" s="830"/>
      <c r="Q511" s="830"/>
      <c r="R511" s="830"/>
      <c r="S511" s="830"/>
    </row>
    <row r="512" spans="11:19">
      <c r="K512" s="830"/>
      <c r="L512" s="830"/>
      <c r="M512" s="830"/>
      <c r="N512" s="830"/>
      <c r="O512" s="830"/>
      <c r="P512" s="830"/>
      <c r="Q512" s="830"/>
      <c r="R512" s="830"/>
      <c r="S512" s="830"/>
    </row>
    <row r="513" spans="11:19">
      <c r="K513" s="830"/>
      <c r="L513" s="830"/>
      <c r="M513" s="830"/>
      <c r="N513" s="830"/>
      <c r="O513" s="830"/>
      <c r="P513" s="830"/>
      <c r="Q513" s="830"/>
      <c r="R513" s="830"/>
      <c r="S513" s="830"/>
    </row>
    <row r="514" spans="11:19">
      <c r="K514" s="830"/>
      <c r="L514" s="830"/>
      <c r="M514" s="830"/>
      <c r="N514" s="830"/>
      <c r="O514" s="830"/>
      <c r="P514" s="830"/>
      <c r="Q514" s="830"/>
      <c r="R514" s="830"/>
      <c r="S514" s="830"/>
    </row>
    <row r="515" spans="11:19">
      <c r="K515" s="830"/>
      <c r="L515" s="830"/>
      <c r="M515" s="830"/>
      <c r="N515" s="830"/>
      <c r="O515" s="830"/>
      <c r="P515" s="830"/>
      <c r="Q515" s="830"/>
      <c r="R515" s="830"/>
      <c r="S515" s="830"/>
    </row>
    <row r="516" spans="11:19">
      <c r="K516" s="830"/>
      <c r="L516" s="830"/>
      <c r="M516" s="830"/>
      <c r="N516" s="830"/>
      <c r="O516" s="830"/>
      <c r="P516" s="830"/>
      <c r="Q516" s="830"/>
      <c r="R516" s="830"/>
      <c r="S516" s="830"/>
    </row>
    <row r="517" spans="11:19">
      <c r="K517" s="830"/>
      <c r="L517" s="830"/>
      <c r="M517" s="830"/>
      <c r="N517" s="830"/>
      <c r="O517" s="830"/>
      <c r="P517" s="830"/>
      <c r="Q517" s="830"/>
      <c r="R517" s="830"/>
      <c r="S517" s="830"/>
    </row>
    <row r="518" spans="11:19">
      <c r="K518" s="830"/>
      <c r="L518" s="830"/>
      <c r="M518" s="830"/>
      <c r="N518" s="830"/>
      <c r="O518" s="830"/>
      <c r="P518" s="830"/>
      <c r="Q518" s="830"/>
      <c r="R518" s="830"/>
      <c r="S518" s="830"/>
    </row>
    <row r="519" spans="11:19">
      <c r="K519" s="830"/>
      <c r="L519" s="830"/>
      <c r="M519" s="830"/>
      <c r="N519" s="830"/>
      <c r="O519" s="830"/>
      <c r="P519" s="830"/>
      <c r="Q519" s="830"/>
      <c r="R519" s="830"/>
      <c r="S519" s="830"/>
    </row>
    <row r="520" spans="11:19">
      <c r="K520" s="830"/>
      <c r="L520" s="830"/>
      <c r="M520" s="830"/>
      <c r="N520" s="830"/>
      <c r="O520" s="830"/>
      <c r="P520" s="830"/>
      <c r="Q520" s="830"/>
      <c r="R520" s="830"/>
      <c r="S520" s="830"/>
    </row>
    <row r="521" spans="11:19">
      <c r="K521" s="830"/>
      <c r="L521" s="830"/>
      <c r="M521" s="830"/>
      <c r="N521" s="830"/>
      <c r="O521" s="830"/>
      <c r="P521" s="830"/>
      <c r="Q521" s="830"/>
      <c r="R521" s="830"/>
      <c r="S521" s="830"/>
    </row>
    <row r="522" spans="11:19">
      <c r="K522" s="830"/>
      <c r="L522" s="830"/>
      <c r="M522" s="830"/>
      <c r="N522" s="830"/>
      <c r="O522" s="830"/>
      <c r="P522" s="830"/>
      <c r="Q522" s="830"/>
      <c r="R522" s="830"/>
      <c r="S522" s="830"/>
    </row>
    <row r="523" spans="11:19">
      <c r="K523" s="830"/>
      <c r="L523" s="830"/>
      <c r="M523" s="830"/>
      <c r="N523" s="830"/>
      <c r="O523" s="830"/>
      <c r="P523" s="830"/>
      <c r="Q523" s="830"/>
      <c r="R523" s="830"/>
      <c r="S523" s="830"/>
    </row>
    <row r="524" spans="11:19">
      <c r="K524" s="830"/>
      <c r="L524" s="830"/>
      <c r="M524" s="830"/>
      <c r="N524" s="830"/>
      <c r="O524" s="830"/>
      <c r="P524" s="830"/>
      <c r="Q524" s="830"/>
      <c r="R524" s="830"/>
      <c r="S524" s="830"/>
    </row>
    <row r="525" spans="11:19">
      <c r="K525" s="830"/>
      <c r="L525" s="830"/>
      <c r="M525" s="830"/>
      <c r="N525" s="830"/>
      <c r="O525" s="830"/>
      <c r="P525" s="830"/>
      <c r="Q525" s="830"/>
      <c r="R525" s="830"/>
      <c r="S525" s="830"/>
    </row>
    <row r="526" spans="11:19">
      <c r="K526" s="830"/>
      <c r="L526" s="830"/>
      <c r="M526" s="830"/>
      <c r="N526" s="830"/>
      <c r="O526" s="830"/>
      <c r="P526" s="830"/>
      <c r="Q526" s="830"/>
      <c r="R526" s="830"/>
      <c r="S526" s="830"/>
    </row>
    <row r="527" spans="11:19">
      <c r="K527" s="830"/>
      <c r="L527" s="830"/>
      <c r="M527" s="830"/>
      <c r="N527" s="830"/>
      <c r="O527" s="830"/>
      <c r="P527" s="830"/>
      <c r="Q527" s="830"/>
      <c r="R527" s="830"/>
      <c r="S527" s="830"/>
    </row>
    <row r="528" spans="11:19">
      <c r="K528" s="830"/>
      <c r="L528" s="830"/>
      <c r="M528" s="830"/>
      <c r="N528" s="830"/>
      <c r="O528" s="830"/>
      <c r="P528" s="830"/>
      <c r="Q528" s="830"/>
      <c r="R528" s="830"/>
      <c r="S528" s="830"/>
    </row>
    <row r="529" spans="11:19">
      <c r="K529" s="830"/>
      <c r="L529" s="830"/>
      <c r="M529" s="830"/>
      <c r="N529" s="830"/>
      <c r="O529" s="830"/>
      <c r="P529" s="830"/>
      <c r="Q529" s="830"/>
      <c r="R529" s="830"/>
      <c r="S529" s="830"/>
    </row>
    <row r="530" spans="11:19">
      <c r="K530" s="830"/>
      <c r="L530" s="830"/>
      <c r="M530" s="830"/>
      <c r="N530" s="830"/>
      <c r="O530" s="830"/>
      <c r="P530" s="830"/>
      <c r="Q530" s="830"/>
      <c r="R530" s="830"/>
      <c r="S530" s="830"/>
    </row>
    <row r="531" spans="11:19">
      <c r="K531" s="830"/>
      <c r="L531" s="830"/>
      <c r="M531" s="830"/>
      <c r="N531" s="830"/>
      <c r="O531" s="830"/>
      <c r="P531" s="830"/>
      <c r="Q531" s="830"/>
      <c r="R531" s="830"/>
      <c r="S531" s="830"/>
    </row>
    <row r="532" spans="11:19">
      <c r="K532" s="830"/>
      <c r="L532" s="830"/>
      <c r="M532" s="830"/>
      <c r="N532" s="830"/>
      <c r="O532" s="830"/>
      <c r="P532" s="830"/>
      <c r="Q532" s="830"/>
      <c r="R532" s="830"/>
      <c r="S532" s="830"/>
    </row>
    <row r="533" spans="11:19">
      <c r="K533" s="830"/>
      <c r="L533" s="830"/>
      <c r="M533" s="830"/>
      <c r="N533" s="830"/>
      <c r="O533" s="830"/>
      <c r="P533" s="830"/>
      <c r="Q533" s="830"/>
      <c r="R533" s="830"/>
      <c r="S533" s="830"/>
    </row>
    <row r="534" spans="11:19">
      <c r="K534" s="830"/>
      <c r="L534" s="830"/>
      <c r="M534" s="830"/>
      <c r="N534" s="830"/>
      <c r="O534" s="830"/>
      <c r="P534" s="830"/>
      <c r="Q534" s="830"/>
      <c r="R534" s="830"/>
      <c r="S534" s="830"/>
    </row>
    <row r="535" spans="11:19">
      <c r="K535" s="830"/>
      <c r="L535" s="830"/>
      <c r="M535" s="830"/>
      <c r="N535" s="830"/>
      <c r="O535" s="830"/>
      <c r="P535" s="830"/>
      <c r="Q535" s="830"/>
      <c r="R535" s="830"/>
      <c r="S535" s="830"/>
    </row>
    <row r="536" spans="11:19">
      <c r="K536" s="830"/>
      <c r="L536" s="830"/>
      <c r="M536" s="830"/>
      <c r="N536" s="830"/>
      <c r="O536" s="830"/>
      <c r="P536" s="830"/>
      <c r="Q536" s="830"/>
      <c r="R536" s="830"/>
      <c r="S536" s="830"/>
    </row>
    <row r="537" spans="11:19">
      <c r="K537" s="830"/>
      <c r="L537" s="830"/>
      <c r="M537" s="830"/>
      <c r="N537" s="830"/>
      <c r="O537" s="830"/>
      <c r="P537" s="830"/>
      <c r="Q537" s="830"/>
      <c r="R537" s="830"/>
      <c r="S537" s="830"/>
    </row>
    <row r="538" spans="11:19">
      <c r="K538" s="830"/>
      <c r="L538" s="830"/>
      <c r="M538" s="830"/>
      <c r="N538" s="830"/>
      <c r="O538" s="830"/>
      <c r="P538" s="830"/>
      <c r="Q538" s="830"/>
      <c r="R538" s="830"/>
      <c r="S538" s="830"/>
    </row>
    <row r="539" spans="11:19">
      <c r="K539" s="830"/>
      <c r="L539" s="830"/>
      <c r="M539" s="830"/>
      <c r="N539" s="830"/>
      <c r="O539" s="830"/>
      <c r="P539" s="830"/>
      <c r="Q539" s="830"/>
      <c r="R539" s="830"/>
      <c r="S539" s="830"/>
    </row>
    <row r="540" spans="11:19">
      <c r="K540" s="830"/>
      <c r="L540" s="830"/>
      <c r="M540" s="830"/>
      <c r="N540" s="830"/>
      <c r="O540" s="830"/>
      <c r="P540" s="830"/>
      <c r="Q540" s="830"/>
      <c r="R540" s="830"/>
      <c r="S540" s="830"/>
    </row>
    <row r="541" spans="11:19">
      <c r="K541" s="830"/>
      <c r="L541" s="830"/>
      <c r="M541" s="830"/>
      <c r="N541" s="830"/>
      <c r="O541" s="830"/>
      <c r="P541" s="830"/>
      <c r="Q541" s="830"/>
      <c r="R541" s="830"/>
      <c r="S541" s="830"/>
    </row>
    <row r="542" spans="11:19">
      <c r="K542" s="830"/>
      <c r="L542" s="830"/>
      <c r="M542" s="830"/>
      <c r="N542" s="830"/>
      <c r="O542" s="830"/>
      <c r="P542" s="830"/>
      <c r="Q542" s="830"/>
      <c r="R542" s="830"/>
      <c r="S542" s="830"/>
    </row>
    <row r="543" spans="11:19">
      <c r="K543" s="830"/>
      <c r="L543" s="830"/>
      <c r="M543" s="830"/>
      <c r="N543" s="830"/>
      <c r="O543" s="830"/>
      <c r="P543" s="830"/>
      <c r="Q543" s="830"/>
      <c r="R543" s="830"/>
      <c r="S543" s="830"/>
    </row>
    <row r="544" spans="11:19">
      <c r="K544" s="830"/>
      <c r="L544" s="830"/>
      <c r="M544" s="830"/>
      <c r="N544" s="830"/>
      <c r="O544" s="830"/>
      <c r="P544" s="830"/>
      <c r="Q544" s="830"/>
      <c r="R544" s="830"/>
      <c r="S544" s="830"/>
    </row>
    <row r="545" spans="11:19">
      <c r="K545" s="830"/>
      <c r="L545" s="830"/>
      <c r="M545" s="830"/>
      <c r="N545" s="830"/>
      <c r="O545" s="830"/>
      <c r="P545" s="830"/>
      <c r="Q545" s="830"/>
      <c r="R545" s="830"/>
      <c r="S545" s="830"/>
    </row>
    <row r="546" spans="11:19">
      <c r="K546" s="830"/>
      <c r="L546" s="830"/>
      <c r="M546" s="830"/>
      <c r="N546" s="830"/>
      <c r="O546" s="830"/>
      <c r="P546" s="830"/>
      <c r="Q546" s="830"/>
      <c r="R546" s="830"/>
      <c r="S546" s="830"/>
    </row>
    <row r="547" spans="11:19">
      <c r="K547" s="830"/>
      <c r="L547" s="830"/>
      <c r="M547" s="830"/>
      <c r="N547" s="830"/>
      <c r="O547" s="830"/>
      <c r="P547" s="830"/>
      <c r="Q547" s="830"/>
      <c r="R547" s="830"/>
      <c r="S547" s="830"/>
    </row>
    <row r="548" spans="11:19">
      <c r="K548" s="830"/>
      <c r="L548" s="830"/>
      <c r="M548" s="830"/>
      <c r="N548" s="830"/>
      <c r="O548" s="830"/>
      <c r="P548" s="830"/>
      <c r="Q548" s="830"/>
      <c r="R548" s="830"/>
      <c r="S548" s="830"/>
    </row>
    <row r="549" spans="11:19">
      <c r="K549" s="830"/>
      <c r="L549" s="830"/>
      <c r="M549" s="830"/>
      <c r="N549" s="830"/>
      <c r="O549" s="830"/>
      <c r="P549" s="830"/>
      <c r="Q549" s="830"/>
      <c r="R549" s="830"/>
      <c r="S549" s="830"/>
    </row>
    <row r="550" spans="11:19">
      <c r="K550" s="830"/>
      <c r="L550" s="830"/>
      <c r="M550" s="830"/>
      <c r="N550" s="830"/>
      <c r="O550" s="830"/>
      <c r="P550" s="830"/>
      <c r="Q550" s="830"/>
      <c r="R550" s="830"/>
      <c r="S550" s="830"/>
    </row>
    <row r="551" spans="11:19">
      <c r="K551" s="830"/>
      <c r="L551" s="830"/>
      <c r="M551" s="830"/>
      <c r="N551" s="830"/>
      <c r="O551" s="830"/>
      <c r="P551" s="830"/>
      <c r="Q551" s="830"/>
      <c r="R551" s="830"/>
      <c r="S551" s="830"/>
    </row>
    <row r="552" spans="11:19">
      <c r="K552" s="830"/>
      <c r="L552" s="830"/>
      <c r="M552" s="830"/>
      <c r="N552" s="830"/>
      <c r="O552" s="830"/>
      <c r="P552" s="830"/>
      <c r="Q552" s="830"/>
      <c r="R552" s="830"/>
      <c r="S552" s="830"/>
    </row>
    <row r="553" spans="11:19">
      <c r="K553" s="830"/>
      <c r="L553" s="830"/>
      <c r="M553" s="830"/>
      <c r="N553" s="830"/>
      <c r="O553" s="830"/>
      <c r="P553" s="830"/>
      <c r="Q553" s="830"/>
      <c r="R553" s="830"/>
      <c r="S553" s="830"/>
    </row>
    <row r="554" spans="11:19">
      <c r="K554" s="830"/>
      <c r="L554" s="830"/>
      <c r="M554" s="830"/>
      <c r="N554" s="830"/>
      <c r="O554" s="830"/>
      <c r="P554" s="830"/>
      <c r="Q554" s="830"/>
      <c r="R554" s="830"/>
      <c r="S554" s="830"/>
    </row>
    <row r="555" spans="11:19">
      <c r="K555" s="830"/>
      <c r="L555" s="830"/>
      <c r="M555" s="830"/>
      <c r="N555" s="830"/>
      <c r="O555" s="830"/>
      <c r="P555" s="830"/>
      <c r="Q555" s="830"/>
      <c r="R555" s="830"/>
      <c r="S555" s="830"/>
    </row>
    <row r="556" spans="11:19">
      <c r="K556" s="830"/>
      <c r="L556" s="830"/>
      <c r="M556" s="830"/>
      <c r="N556" s="830"/>
      <c r="O556" s="830"/>
      <c r="P556" s="830"/>
      <c r="Q556" s="830"/>
      <c r="R556" s="830"/>
      <c r="S556" s="830"/>
    </row>
    <row r="557" spans="11:19">
      <c r="K557" s="830"/>
      <c r="L557" s="830"/>
      <c r="M557" s="830"/>
      <c r="N557" s="830"/>
      <c r="O557" s="830"/>
      <c r="P557" s="830"/>
      <c r="Q557" s="830"/>
      <c r="R557" s="830"/>
      <c r="S557" s="830"/>
    </row>
    <row r="558" spans="11:19">
      <c r="K558" s="830"/>
      <c r="L558" s="830"/>
      <c r="M558" s="830"/>
      <c r="N558" s="830"/>
      <c r="O558" s="830"/>
      <c r="P558" s="830"/>
      <c r="Q558" s="830"/>
      <c r="R558" s="830"/>
      <c r="S558" s="830"/>
    </row>
    <row r="559" spans="11:19">
      <c r="K559" s="830"/>
      <c r="L559" s="830"/>
      <c r="M559" s="830"/>
      <c r="N559" s="830"/>
      <c r="O559" s="830"/>
      <c r="P559" s="830"/>
      <c r="Q559" s="830"/>
      <c r="R559" s="830"/>
      <c r="S559" s="830"/>
    </row>
    <row r="560" spans="11:19">
      <c r="K560" s="830"/>
      <c r="L560" s="830"/>
      <c r="M560" s="830"/>
      <c r="N560" s="830"/>
      <c r="O560" s="830"/>
      <c r="P560" s="830"/>
      <c r="Q560" s="830"/>
      <c r="R560" s="830"/>
      <c r="S560" s="830"/>
    </row>
    <row r="561" spans="11:19">
      <c r="K561" s="830"/>
      <c r="L561" s="830"/>
      <c r="M561" s="830"/>
      <c r="N561" s="830"/>
      <c r="O561" s="830"/>
      <c r="P561" s="830"/>
      <c r="Q561" s="830"/>
      <c r="R561" s="830"/>
      <c r="S561" s="830"/>
    </row>
    <row r="562" spans="11:19">
      <c r="K562" s="830"/>
      <c r="L562" s="830"/>
      <c r="M562" s="830"/>
      <c r="N562" s="830"/>
      <c r="O562" s="830"/>
      <c r="P562" s="830"/>
      <c r="Q562" s="830"/>
      <c r="R562" s="830"/>
      <c r="S562" s="830"/>
    </row>
    <row r="563" spans="11:19">
      <c r="K563" s="830"/>
      <c r="L563" s="830"/>
      <c r="M563" s="830"/>
      <c r="N563" s="830"/>
      <c r="O563" s="830"/>
      <c r="P563" s="830"/>
      <c r="Q563" s="830"/>
      <c r="R563" s="830"/>
      <c r="S563" s="830"/>
    </row>
    <row r="564" spans="11:19">
      <c r="K564" s="830"/>
      <c r="L564" s="830"/>
      <c r="M564" s="830"/>
      <c r="N564" s="830"/>
      <c r="O564" s="830"/>
      <c r="P564" s="830"/>
      <c r="Q564" s="830"/>
      <c r="R564" s="830"/>
      <c r="S564" s="830"/>
    </row>
    <row r="565" spans="11:19">
      <c r="K565" s="830"/>
      <c r="L565" s="830"/>
      <c r="M565" s="830"/>
      <c r="N565" s="830"/>
      <c r="O565" s="830"/>
      <c r="P565" s="830"/>
      <c r="Q565" s="830"/>
      <c r="R565" s="830"/>
      <c r="S565" s="830"/>
    </row>
    <row r="566" spans="11:19">
      <c r="K566" s="830"/>
      <c r="L566" s="830"/>
      <c r="M566" s="830"/>
      <c r="N566" s="830"/>
      <c r="O566" s="830"/>
      <c r="P566" s="830"/>
      <c r="Q566" s="830"/>
      <c r="R566" s="830"/>
      <c r="S566" s="830"/>
    </row>
    <row r="567" spans="11:19">
      <c r="K567" s="830"/>
      <c r="L567" s="830"/>
      <c r="M567" s="830"/>
      <c r="N567" s="830"/>
      <c r="O567" s="830"/>
      <c r="P567" s="830"/>
      <c r="Q567" s="830"/>
      <c r="R567" s="830"/>
      <c r="S567" s="830"/>
    </row>
    <row r="568" spans="11:19">
      <c r="K568" s="830"/>
      <c r="L568" s="830"/>
      <c r="M568" s="830"/>
      <c r="N568" s="830"/>
      <c r="O568" s="830"/>
      <c r="P568" s="830"/>
      <c r="Q568" s="830"/>
      <c r="R568" s="830"/>
      <c r="S568" s="830"/>
    </row>
    <row r="569" spans="11:19">
      <c r="K569" s="830"/>
      <c r="L569" s="830"/>
      <c r="M569" s="830"/>
      <c r="N569" s="830"/>
      <c r="O569" s="830"/>
      <c r="P569" s="830"/>
      <c r="Q569" s="830"/>
      <c r="R569" s="830"/>
      <c r="S569" s="830"/>
    </row>
    <row r="570" spans="11:19">
      <c r="K570" s="830"/>
      <c r="L570" s="830"/>
      <c r="M570" s="830"/>
      <c r="N570" s="830"/>
      <c r="O570" s="830"/>
      <c r="P570" s="830"/>
      <c r="Q570" s="830"/>
      <c r="R570" s="830"/>
      <c r="S570" s="830"/>
    </row>
    <row r="571" spans="11:19">
      <c r="K571" s="830"/>
      <c r="L571" s="830"/>
      <c r="M571" s="830"/>
      <c r="N571" s="830"/>
      <c r="O571" s="830"/>
      <c r="P571" s="830"/>
      <c r="Q571" s="830"/>
      <c r="R571" s="830"/>
      <c r="S571" s="830"/>
    </row>
    <row r="572" spans="11:19">
      <c r="K572" s="830"/>
      <c r="L572" s="830"/>
      <c r="M572" s="830"/>
      <c r="N572" s="830"/>
      <c r="O572" s="830"/>
      <c r="P572" s="830"/>
      <c r="Q572" s="830"/>
      <c r="R572" s="830"/>
      <c r="S572" s="830"/>
    </row>
    <row r="573" spans="11:19">
      <c r="K573" s="830"/>
      <c r="L573" s="830"/>
      <c r="M573" s="830"/>
      <c r="N573" s="830"/>
      <c r="O573" s="830"/>
      <c r="P573" s="830"/>
      <c r="Q573" s="830"/>
      <c r="R573" s="830"/>
      <c r="S573" s="830"/>
    </row>
    <row r="574" spans="11:19">
      <c r="K574" s="830"/>
      <c r="L574" s="830"/>
      <c r="M574" s="830"/>
      <c r="N574" s="830"/>
      <c r="O574" s="830"/>
      <c r="P574" s="830"/>
      <c r="Q574" s="830"/>
      <c r="R574" s="830"/>
      <c r="S574" s="830"/>
    </row>
    <row r="575" spans="11:19">
      <c r="K575" s="830"/>
      <c r="L575" s="830"/>
      <c r="M575" s="830"/>
      <c r="N575" s="830"/>
      <c r="O575" s="830"/>
      <c r="P575" s="830"/>
      <c r="Q575" s="830"/>
      <c r="R575" s="830"/>
      <c r="S575" s="830"/>
    </row>
    <row r="576" spans="11:19">
      <c r="K576" s="830"/>
      <c r="L576" s="830"/>
      <c r="M576" s="830"/>
      <c r="N576" s="830"/>
      <c r="O576" s="830"/>
      <c r="P576" s="830"/>
      <c r="Q576" s="830"/>
      <c r="R576" s="830"/>
      <c r="S576" s="830"/>
    </row>
    <row r="577" spans="11:19">
      <c r="K577" s="830"/>
      <c r="L577" s="830"/>
      <c r="M577" s="830"/>
      <c r="N577" s="830"/>
      <c r="O577" s="830"/>
      <c r="P577" s="830"/>
      <c r="Q577" s="830"/>
      <c r="R577" s="830"/>
      <c r="S577" s="830"/>
    </row>
    <row r="578" spans="11:19">
      <c r="K578" s="830"/>
      <c r="L578" s="830"/>
      <c r="M578" s="830"/>
      <c r="N578" s="830"/>
      <c r="O578" s="830"/>
      <c r="P578" s="830"/>
      <c r="Q578" s="830"/>
      <c r="R578" s="830"/>
      <c r="S578" s="830"/>
    </row>
    <row r="579" spans="11:19">
      <c r="K579" s="830"/>
      <c r="L579" s="830"/>
      <c r="M579" s="830"/>
      <c r="N579" s="830"/>
      <c r="O579" s="830"/>
      <c r="P579" s="830"/>
      <c r="Q579" s="830"/>
      <c r="R579" s="830"/>
      <c r="S579" s="830"/>
    </row>
    <row r="580" spans="11:19">
      <c r="K580" s="830"/>
      <c r="L580" s="830"/>
      <c r="M580" s="830"/>
      <c r="N580" s="830"/>
      <c r="O580" s="830"/>
      <c r="P580" s="830"/>
      <c r="Q580" s="830"/>
      <c r="R580" s="830"/>
      <c r="S580" s="830"/>
    </row>
    <row r="581" spans="11:19">
      <c r="K581" s="830"/>
      <c r="L581" s="830"/>
      <c r="M581" s="830"/>
      <c r="N581" s="830"/>
      <c r="O581" s="830"/>
      <c r="P581" s="830"/>
      <c r="Q581" s="830"/>
      <c r="R581" s="830"/>
      <c r="S581" s="830"/>
    </row>
    <row r="582" spans="11:19">
      <c r="K582" s="830"/>
      <c r="L582" s="830"/>
      <c r="M582" s="830"/>
      <c r="N582" s="830"/>
      <c r="O582" s="830"/>
      <c r="P582" s="830"/>
      <c r="Q582" s="830"/>
      <c r="R582" s="830"/>
      <c r="S582" s="830"/>
    </row>
    <row r="583" spans="11:19">
      <c r="K583" s="830"/>
      <c r="L583" s="830"/>
      <c r="M583" s="830"/>
      <c r="N583" s="830"/>
      <c r="O583" s="830"/>
      <c r="P583" s="830"/>
      <c r="Q583" s="830"/>
      <c r="R583" s="830"/>
      <c r="S583" s="830"/>
    </row>
    <row r="584" spans="11:19">
      <c r="K584" s="830"/>
      <c r="L584" s="830"/>
      <c r="M584" s="830"/>
      <c r="N584" s="830"/>
      <c r="O584" s="830"/>
      <c r="P584" s="830"/>
      <c r="Q584" s="830"/>
      <c r="R584" s="830"/>
      <c r="S584" s="830"/>
    </row>
    <row r="585" spans="11:19">
      <c r="K585" s="830"/>
      <c r="L585" s="830"/>
      <c r="M585" s="830"/>
      <c r="N585" s="830"/>
      <c r="O585" s="830"/>
      <c r="P585" s="830"/>
      <c r="Q585" s="830"/>
      <c r="R585" s="830"/>
      <c r="S585" s="830"/>
    </row>
    <row r="586" spans="11:19">
      <c r="K586" s="830"/>
      <c r="L586" s="830"/>
      <c r="M586" s="830"/>
      <c r="N586" s="830"/>
      <c r="O586" s="830"/>
      <c r="P586" s="830"/>
      <c r="Q586" s="830"/>
      <c r="R586" s="830"/>
      <c r="S586" s="830"/>
    </row>
    <row r="587" spans="11:19">
      <c r="K587" s="830"/>
      <c r="L587" s="830"/>
      <c r="M587" s="830"/>
      <c r="N587" s="830"/>
      <c r="O587" s="830"/>
      <c r="P587" s="830"/>
      <c r="Q587" s="830"/>
      <c r="R587" s="830"/>
      <c r="S587" s="830"/>
    </row>
    <row r="588" spans="11:19">
      <c r="K588" s="830"/>
      <c r="L588" s="830"/>
      <c r="M588" s="830"/>
      <c r="N588" s="830"/>
      <c r="O588" s="830"/>
      <c r="P588" s="830"/>
      <c r="Q588" s="830"/>
      <c r="R588" s="830"/>
      <c r="S588" s="830"/>
    </row>
    <row r="589" spans="11:19">
      <c r="K589" s="830"/>
      <c r="L589" s="830"/>
      <c r="M589" s="830"/>
      <c r="N589" s="830"/>
      <c r="O589" s="830"/>
      <c r="P589" s="830"/>
      <c r="Q589" s="830"/>
      <c r="R589" s="830"/>
      <c r="S589" s="830"/>
    </row>
    <row r="590" spans="11:19">
      <c r="K590" s="830"/>
      <c r="L590" s="830"/>
      <c r="M590" s="830"/>
      <c r="N590" s="830"/>
      <c r="O590" s="830"/>
      <c r="P590" s="830"/>
      <c r="Q590" s="830"/>
      <c r="R590" s="830"/>
      <c r="S590" s="830"/>
    </row>
    <row r="591" spans="11:19">
      <c r="K591" s="830"/>
      <c r="L591" s="830"/>
      <c r="M591" s="830"/>
      <c r="N591" s="830"/>
      <c r="O591" s="830"/>
      <c r="P591" s="830"/>
      <c r="Q591" s="830"/>
      <c r="R591" s="830"/>
      <c r="S591" s="830"/>
    </row>
    <row r="592" spans="11:19">
      <c r="K592" s="830"/>
      <c r="L592" s="830"/>
      <c r="M592" s="830"/>
      <c r="N592" s="830"/>
      <c r="O592" s="830"/>
      <c r="P592" s="830"/>
      <c r="Q592" s="830"/>
      <c r="R592" s="830"/>
      <c r="S592" s="830"/>
    </row>
    <row r="593" spans="11:19">
      <c r="K593" s="830"/>
      <c r="L593" s="830"/>
      <c r="M593" s="830"/>
      <c r="N593" s="830"/>
      <c r="O593" s="830"/>
      <c r="P593" s="830"/>
      <c r="Q593" s="830"/>
      <c r="R593" s="830"/>
      <c r="S593" s="830"/>
    </row>
    <row r="594" spans="11:19">
      <c r="K594" s="830"/>
      <c r="L594" s="830"/>
      <c r="M594" s="830"/>
      <c r="N594" s="830"/>
      <c r="O594" s="830"/>
      <c r="P594" s="830"/>
      <c r="Q594" s="830"/>
      <c r="R594" s="830"/>
      <c r="S594" s="830"/>
    </row>
    <row r="595" spans="11:19">
      <c r="K595" s="830"/>
      <c r="L595" s="830"/>
      <c r="M595" s="830"/>
      <c r="N595" s="830"/>
      <c r="O595" s="830"/>
      <c r="P595" s="830"/>
      <c r="Q595" s="830"/>
      <c r="R595" s="830"/>
      <c r="S595" s="830"/>
    </row>
    <row r="596" spans="11:19">
      <c r="K596" s="830"/>
      <c r="L596" s="830"/>
      <c r="M596" s="830"/>
      <c r="N596" s="830"/>
      <c r="O596" s="830"/>
      <c r="P596" s="830"/>
      <c r="Q596" s="830"/>
      <c r="R596" s="830"/>
      <c r="S596" s="830"/>
    </row>
    <row r="597" spans="11:19">
      <c r="K597" s="830"/>
      <c r="L597" s="830"/>
      <c r="M597" s="830"/>
      <c r="N597" s="830"/>
      <c r="O597" s="830"/>
      <c r="P597" s="830"/>
      <c r="Q597" s="830"/>
      <c r="R597" s="830"/>
      <c r="S597" s="830"/>
    </row>
    <row r="598" spans="11:19">
      <c r="K598" s="830"/>
      <c r="L598" s="830"/>
      <c r="M598" s="830"/>
      <c r="N598" s="830"/>
      <c r="O598" s="830"/>
      <c r="P598" s="830"/>
      <c r="Q598" s="830"/>
      <c r="R598" s="830"/>
      <c r="S598" s="830"/>
    </row>
    <row r="599" spans="11:19">
      <c r="K599" s="830"/>
      <c r="L599" s="830"/>
      <c r="M599" s="830"/>
      <c r="N599" s="830"/>
      <c r="O599" s="830"/>
      <c r="P599" s="830"/>
      <c r="Q599" s="830"/>
      <c r="R599" s="830"/>
      <c r="S599" s="830"/>
    </row>
    <row r="600" spans="11:19">
      <c r="K600" s="830"/>
      <c r="L600" s="830"/>
      <c r="M600" s="830"/>
      <c r="N600" s="830"/>
      <c r="O600" s="830"/>
      <c r="P600" s="830"/>
      <c r="Q600" s="830"/>
      <c r="R600" s="830"/>
      <c r="S600" s="830"/>
    </row>
    <row r="601" spans="11:19">
      <c r="K601" s="830"/>
      <c r="L601" s="830"/>
      <c r="M601" s="830"/>
      <c r="N601" s="830"/>
      <c r="O601" s="830"/>
      <c r="P601" s="830"/>
      <c r="Q601" s="830"/>
      <c r="R601" s="830"/>
      <c r="S601" s="830"/>
    </row>
    <row r="602" spans="11:19">
      <c r="K602" s="830"/>
      <c r="L602" s="830"/>
      <c r="M602" s="830"/>
      <c r="N602" s="830"/>
      <c r="O602" s="830"/>
      <c r="P602" s="830"/>
      <c r="Q602" s="830"/>
      <c r="R602" s="830"/>
      <c r="S602" s="830"/>
    </row>
    <row r="603" spans="11:19">
      <c r="K603" s="830"/>
      <c r="L603" s="830"/>
      <c r="M603" s="830"/>
      <c r="N603" s="830"/>
      <c r="O603" s="830"/>
      <c r="P603" s="830"/>
      <c r="Q603" s="830"/>
      <c r="R603" s="830"/>
      <c r="S603" s="830"/>
    </row>
    <row r="604" spans="11:19">
      <c r="K604" s="830"/>
      <c r="L604" s="830"/>
      <c r="M604" s="830"/>
      <c r="N604" s="830"/>
      <c r="O604" s="830"/>
      <c r="P604" s="830"/>
      <c r="Q604" s="830"/>
      <c r="R604" s="830"/>
      <c r="S604" s="830"/>
    </row>
    <row r="605" spans="11:19">
      <c r="K605" s="830"/>
      <c r="L605" s="830"/>
      <c r="M605" s="830"/>
      <c r="N605" s="830"/>
      <c r="O605" s="830"/>
      <c r="P605" s="830"/>
      <c r="Q605" s="830"/>
      <c r="R605" s="830"/>
      <c r="S605" s="830"/>
    </row>
    <row r="606" spans="11:19">
      <c r="K606" s="830"/>
      <c r="L606" s="830"/>
      <c r="M606" s="830"/>
      <c r="N606" s="830"/>
      <c r="O606" s="830"/>
      <c r="P606" s="830"/>
      <c r="Q606" s="830"/>
      <c r="R606" s="830"/>
      <c r="S606" s="830"/>
    </row>
    <row r="607" spans="11:19">
      <c r="K607" s="830"/>
      <c r="L607" s="830"/>
      <c r="M607" s="830"/>
      <c r="N607" s="830"/>
      <c r="O607" s="830"/>
      <c r="P607" s="830"/>
      <c r="Q607" s="830"/>
      <c r="R607" s="830"/>
      <c r="S607" s="830"/>
    </row>
    <row r="608" spans="11:19">
      <c r="K608" s="830"/>
      <c r="L608" s="830"/>
      <c r="M608" s="830"/>
      <c r="N608" s="830"/>
      <c r="O608" s="830"/>
      <c r="P608" s="830"/>
      <c r="Q608" s="830"/>
      <c r="R608" s="830"/>
      <c r="S608" s="830"/>
    </row>
    <row r="609" spans="11:19">
      <c r="K609" s="830"/>
      <c r="L609" s="830"/>
      <c r="M609" s="830"/>
      <c r="N609" s="830"/>
      <c r="O609" s="830"/>
      <c r="P609" s="830"/>
      <c r="Q609" s="830"/>
      <c r="R609" s="830"/>
      <c r="S609" s="830"/>
    </row>
    <row r="610" spans="11:19">
      <c r="K610" s="830"/>
      <c r="L610" s="830"/>
      <c r="M610" s="830"/>
      <c r="N610" s="830"/>
      <c r="O610" s="830"/>
      <c r="P610" s="830"/>
      <c r="Q610" s="830"/>
      <c r="R610" s="830"/>
      <c r="S610" s="830"/>
    </row>
    <row r="611" spans="11:19">
      <c r="K611" s="830"/>
      <c r="L611" s="830"/>
      <c r="M611" s="830"/>
      <c r="N611" s="830"/>
      <c r="O611" s="830"/>
      <c r="P611" s="830"/>
      <c r="Q611" s="830"/>
      <c r="R611" s="830"/>
      <c r="S611" s="830"/>
    </row>
    <row r="612" spans="11:19">
      <c r="K612" s="830"/>
      <c r="L612" s="830"/>
      <c r="M612" s="830"/>
      <c r="N612" s="830"/>
      <c r="O612" s="830"/>
      <c r="P612" s="830"/>
      <c r="Q612" s="830"/>
      <c r="R612" s="830"/>
      <c r="S612" s="830"/>
    </row>
    <row r="613" spans="11:19">
      <c r="K613" s="830"/>
      <c r="L613" s="830"/>
      <c r="M613" s="830"/>
      <c r="N613" s="830"/>
      <c r="O613" s="830"/>
      <c r="P613" s="830"/>
      <c r="Q613" s="830"/>
      <c r="R613" s="830"/>
      <c r="S613" s="830"/>
    </row>
    <row r="614" spans="11:19">
      <c r="K614" s="830"/>
      <c r="L614" s="830"/>
      <c r="M614" s="830"/>
      <c r="N614" s="830"/>
      <c r="O614" s="830"/>
      <c r="P614" s="830"/>
      <c r="Q614" s="830"/>
      <c r="R614" s="830"/>
      <c r="S614" s="830"/>
    </row>
    <row r="615" spans="11:19">
      <c r="K615" s="830"/>
      <c r="L615" s="830"/>
      <c r="M615" s="830"/>
      <c r="N615" s="830"/>
      <c r="O615" s="830"/>
      <c r="P615" s="830"/>
      <c r="Q615" s="830"/>
      <c r="R615" s="830"/>
      <c r="S615" s="830"/>
    </row>
    <row r="616" spans="11:19">
      <c r="K616" s="830"/>
      <c r="L616" s="830"/>
      <c r="M616" s="830"/>
      <c r="N616" s="830"/>
      <c r="O616" s="830"/>
      <c r="P616" s="830"/>
      <c r="Q616" s="830"/>
      <c r="R616" s="830"/>
      <c r="S616" s="830"/>
    </row>
    <row r="617" spans="11:19">
      <c r="K617" s="830"/>
      <c r="L617" s="830"/>
      <c r="M617" s="830"/>
      <c r="N617" s="830"/>
      <c r="O617" s="830"/>
      <c r="P617" s="830"/>
      <c r="Q617" s="830"/>
      <c r="R617" s="830"/>
      <c r="S617" s="830"/>
    </row>
    <row r="618" spans="11:19">
      <c r="K618" s="830"/>
      <c r="L618" s="830"/>
      <c r="M618" s="830"/>
      <c r="N618" s="830"/>
      <c r="O618" s="830"/>
      <c r="P618" s="830"/>
      <c r="Q618" s="830"/>
      <c r="R618" s="830"/>
      <c r="S618" s="830"/>
    </row>
    <row r="619" spans="11:19">
      <c r="K619" s="830"/>
      <c r="L619" s="830"/>
      <c r="M619" s="830"/>
      <c r="N619" s="830"/>
      <c r="O619" s="830"/>
      <c r="P619" s="830"/>
      <c r="Q619" s="830"/>
      <c r="R619" s="830"/>
      <c r="S619" s="830"/>
    </row>
    <row r="620" spans="11:19">
      <c r="K620" s="830"/>
      <c r="L620" s="830"/>
      <c r="M620" s="830"/>
      <c r="N620" s="830"/>
      <c r="O620" s="830"/>
      <c r="P620" s="830"/>
      <c r="Q620" s="830"/>
      <c r="R620" s="830"/>
      <c r="S620" s="830"/>
    </row>
    <row r="621" spans="11:19">
      <c r="K621" s="830"/>
      <c r="L621" s="830"/>
      <c r="M621" s="830"/>
      <c r="N621" s="830"/>
      <c r="O621" s="830"/>
      <c r="P621" s="830"/>
      <c r="Q621" s="830"/>
      <c r="R621" s="830"/>
      <c r="S621" s="830"/>
    </row>
    <row r="622" spans="11:19">
      <c r="K622" s="830"/>
      <c r="L622" s="830"/>
      <c r="M622" s="830"/>
      <c r="N622" s="830"/>
      <c r="O622" s="830"/>
      <c r="P622" s="830"/>
      <c r="Q622" s="830"/>
      <c r="R622" s="830"/>
      <c r="S622" s="830"/>
    </row>
    <row r="623" spans="11:19">
      <c r="K623" s="830"/>
      <c r="L623" s="830"/>
      <c r="M623" s="830"/>
      <c r="N623" s="830"/>
      <c r="O623" s="830"/>
      <c r="P623" s="830"/>
      <c r="Q623" s="830"/>
      <c r="R623" s="830"/>
      <c r="S623" s="830"/>
    </row>
    <row r="624" spans="11:19">
      <c r="K624" s="830"/>
      <c r="L624" s="830"/>
      <c r="M624" s="830"/>
      <c r="N624" s="830"/>
      <c r="O624" s="830"/>
      <c r="P624" s="830"/>
      <c r="Q624" s="830"/>
      <c r="R624" s="830"/>
      <c r="S624" s="830"/>
    </row>
    <row r="625" spans="11:19">
      <c r="K625" s="830"/>
      <c r="L625" s="830"/>
      <c r="M625" s="830"/>
      <c r="N625" s="830"/>
      <c r="O625" s="830"/>
      <c r="P625" s="830"/>
      <c r="Q625" s="830"/>
      <c r="R625" s="830"/>
      <c r="S625" s="830"/>
    </row>
    <row r="626" spans="11:19">
      <c r="K626" s="830"/>
      <c r="L626" s="830"/>
      <c r="M626" s="830"/>
      <c r="N626" s="830"/>
      <c r="O626" s="830"/>
      <c r="P626" s="830"/>
      <c r="Q626" s="830"/>
      <c r="R626" s="830"/>
      <c r="S626" s="830"/>
    </row>
    <row r="627" spans="11:19">
      <c r="K627" s="830"/>
      <c r="L627" s="830"/>
      <c r="M627" s="830"/>
      <c r="N627" s="830"/>
      <c r="O627" s="830"/>
      <c r="P627" s="830"/>
      <c r="Q627" s="830"/>
      <c r="R627" s="830"/>
      <c r="S627" s="830"/>
    </row>
    <row r="628" spans="11:19">
      <c r="K628" s="830"/>
      <c r="L628" s="830"/>
      <c r="M628" s="830"/>
      <c r="N628" s="830"/>
      <c r="O628" s="830"/>
      <c r="P628" s="830"/>
      <c r="Q628" s="830"/>
      <c r="R628" s="830"/>
      <c r="S628" s="830"/>
    </row>
    <row r="629" spans="11:19">
      <c r="K629" s="830"/>
      <c r="L629" s="830"/>
      <c r="M629" s="830"/>
      <c r="N629" s="830"/>
      <c r="O629" s="830"/>
      <c r="P629" s="830"/>
      <c r="Q629" s="830"/>
      <c r="R629" s="830"/>
      <c r="S629" s="830"/>
    </row>
    <row r="630" spans="11:19">
      <c r="K630" s="830"/>
      <c r="L630" s="830"/>
      <c r="M630" s="830"/>
      <c r="N630" s="830"/>
      <c r="O630" s="830"/>
      <c r="P630" s="830"/>
      <c r="Q630" s="830"/>
      <c r="R630" s="830"/>
      <c r="S630" s="830"/>
    </row>
    <row r="631" spans="11:19">
      <c r="K631" s="830"/>
      <c r="L631" s="830"/>
      <c r="M631" s="830"/>
      <c r="N631" s="830"/>
      <c r="O631" s="830"/>
      <c r="P631" s="830"/>
      <c r="Q631" s="830"/>
      <c r="R631" s="830"/>
      <c r="S631" s="830"/>
    </row>
    <row r="632" spans="11:19">
      <c r="K632" s="830"/>
      <c r="L632" s="830"/>
      <c r="M632" s="830"/>
      <c r="N632" s="830"/>
      <c r="O632" s="830"/>
      <c r="P632" s="830"/>
      <c r="Q632" s="830"/>
      <c r="R632" s="830"/>
      <c r="S632" s="830"/>
    </row>
    <row r="633" spans="11:19">
      <c r="K633" s="830"/>
      <c r="L633" s="830"/>
      <c r="M633" s="830"/>
      <c r="N633" s="830"/>
      <c r="O633" s="830"/>
      <c r="P633" s="830"/>
      <c r="Q633" s="830"/>
      <c r="R633" s="830"/>
      <c r="S633" s="830"/>
    </row>
    <row r="634" spans="11:19">
      <c r="K634" s="830"/>
      <c r="L634" s="830"/>
      <c r="M634" s="830"/>
      <c r="N634" s="830"/>
      <c r="O634" s="830"/>
      <c r="P634" s="830"/>
      <c r="Q634" s="830"/>
      <c r="R634" s="830"/>
      <c r="S634" s="830"/>
    </row>
    <row r="635" spans="11:19">
      <c r="K635" s="830"/>
      <c r="L635" s="830"/>
      <c r="M635" s="830"/>
      <c r="N635" s="830"/>
      <c r="O635" s="830"/>
      <c r="P635" s="830"/>
      <c r="Q635" s="830"/>
      <c r="R635" s="830"/>
      <c r="S635" s="830"/>
    </row>
    <row r="636" spans="11:19">
      <c r="K636" s="830"/>
      <c r="L636" s="830"/>
      <c r="M636" s="830"/>
      <c r="N636" s="830"/>
      <c r="O636" s="830"/>
      <c r="P636" s="830"/>
      <c r="Q636" s="830"/>
      <c r="R636" s="830"/>
      <c r="S636" s="830"/>
    </row>
    <row r="637" spans="11:19">
      <c r="K637" s="830"/>
      <c r="L637" s="830"/>
      <c r="M637" s="830"/>
      <c r="N637" s="830"/>
      <c r="O637" s="830"/>
      <c r="P637" s="830"/>
      <c r="Q637" s="830"/>
      <c r="R637" s="830"/>
      <c r="S637" s="830"/>
    </row>
    <row r="638" spans="11:19">
      <c r="K638" s="830"/>
      <c r="L638" s="830"/>
      <c r="M638" s="830"/>
      <c r="N638" s="830"/>
      <c r="O638" s="830"/>
      <c r="P638" s="830"/>
      <c r="Q638" s="830"/>
      <c r="R638" s="830"/>
      <c r="S638" s="830"/>
    </row>
    <row r="639" spans="11:19">
      <c r="K639" s="830"/>
      <c r="L639" s="830"/>
      <c r="M639" s="830"/>
      <c r="N639" s="830"/>
      <c r="O639" s="830"/>
      <c r="P639" s="830"/>
      <c r="Q639" s="830"/>
      <c r="R639" s="830"/>
      <c r="S639" s="830"/>
    </row>
    <row r="640" spans="11:19">
      <c r="K640" s="830"/>
      <c r="L640" s="830"/>
      <c r="M640" s="830"/>
      <c r="N640" s="830"/>
      <c r="O640" s="830"/>
      <c r="P640" s="830"/>
      <c r="Q640" s="830"/>
      <c r="R640" s="830"/>
      <c r="S640" s="830"/>
    </row>
    <row r="641" spans="11:19">
      <c r="K641" s="830"/>
      <c r="L641" s="830"/>
      <c r="M641" s="830"/>
      <c r="N641" s="830"/>
      <c r="O641" s="830"/>
      <c r="P641" s="830"/>
      <c r="Q641" s="830"/>
      <c r="R641" s="830"/>
      <c r="S641" s="830"/>
    </row>
    <row r="642" spans="11:19">
      <c r="K642" s="830"/>
      <c r="L642" s="830"/>
      <c r="M642" s="830"/>
      <c r="N642" s="830"/>
      <c r="O642" s="830"/>
      <c r="P642" s="830"/>
      <c r="Q642" s="830"/>
      <c r="R642" s="830"/>
      <c r="S642" s="830"/>
    </row>
    <row r="643" spans="11:19">
      <c r="K643" s="830"/>
      <c r="L643" s="830"/>
      <c r="M643" s="830"/>
      <c r="N643" s="830"/>
      <c r="O643" s="830"/>
      <c r="P643" s="830"/>
      <c r="Q643" s="830"/>
      <c r="R643" s="830"/>
      <c r="S643" s="830"/>
    </row>
    <row r="644" spans="11:19">
      <c r="K644" s="830"/>
      <c r="L644" s="830"/>
      <c r="M644" s="830"/>
      <c r="N644" s="830"/>
      <c r="O644" s="830"/>
      <c r="P644" s="830"/>
      <c r="Q644" s="830"/>
      <c r="R644" s="830"/>
      <c r="S644" s="830"/>
    </row>
    <row r="645" spans="11:19">
      <c r="K645" s="830"/>
      <c r="L645" s="830"/>
      <c r="M645" s="830"/>
      <c r="N645" s="830"/>
      <c r="O645" s="830"/>
      <c r="P645" s="830"/>
      <c r="Q645" s="830"/>
      <c r="R645" s="830"/>
      <c r="S645" s="830"/>
    </row>
    <row r="646" spans="11:19">
      <c r="K646" s="830"/>
      <c r="L646" s="830"/>
      <c r="M646" s="830"/>
      <c r="N646" s="830"/>
      <c r="O646" s="830"/>
      <c r="P646" s="830"/>
      <c r="Q646" s="830"/>
      <c r="R646" s="830"/>
      <c r="S646" s="830"/>
    </row>
    <row r="647" spans="11:19">
      <c r="K647" s="830"/>
      <c r="L647" s="830"/>
      <c r="M647" s="830"/>
      <c r="N647" s="830"/>
      <c r="O647" s="830"/>
      <c r="P647" s="830"/>
      <c r="Q647" s="830"/>
      <c r="R647" s="830"/>
      <c r="S647" s="830"/>
    </row>
    <row r="648" spans="11:19">
      <c r="K648" s="830"/>
      <c r="L648" s="830"/>
      <c r="M648" s="830"/>
      <c r="N648" s="830"/>
      <c r="O648" s="830"/>
      <c r="P648" s="830"/>
      <c r="Q648" s="830"/>
      <c r="R648" s="830"/>
      <c r="S648" s="830"/>
    </row>
    <row r="649" spans="11:19">
      <c r="K649" s="830"/>
      <c r="L649" s="830"/>
      <c r="M649" s="830"/>
      <c r="N649" s="830"/>
      <c r="O649" s="830"/>
      <c r="P649" s="830"/>
      <c r="Q649" s="830"/>
      <c r="R649" s="830"/>
      <c r="S649" s="830"/>
    </row>
    <row r="650" spans="11:19">
      <c r="K650" s="830"/>
      <c r="L650" s="830"/>
      <c r="M650" s="830"/>
      <c r="N650" s="830"/>
      <c r="O650" s="830"/>
      <c r="P650" s="830"/>
      <c r="Q650" s="830"/>
      <c r="R650" s="830"/>
      <c r="S650" s="830"/>
    </row>
    <row r="651" spans="11:19">
      <c r="K651" s="830"/>
      <c r="L651" s="830"/>
      <c r="M651" s="830"/>
      <c r="N651" s="830"/>
      <c r="O651" s="830"/>
      <c r="P651" s="830"/>
      <c r="Q651" s="830"/>
      <c r="R651" s="830"/>
      <c r="S651" s="830"/>
    </row>
    <row r="652" spans="11:19">
      <c r="K652" s="830"/>
      <c r="L652" s="830"/>
      <c r="M652" s="830"/>
      <c r="N652" s="830"/>
      <c r="O652" s="830"/>
      <c r="P652" s="830"/>
      <c r="Q652" s="830"/>
      <c r="R652" s="830"/>
      <c r="S652" s="830"/>
    </row>
    <row r="653" spans="11:19">
      <c r="K653" s="830"/>
      <c r="L653" s="830"/>
      <c r="M653" s="830"/>
      <c r="N653" s="830"/>
      <c r="O653" s="830"/>
      <c r="P653" s="830"/>
      <c r="Q653" s="830"/>
      <c r="R653" s="830"/>
      <c r="S653" s="830"/>
    </row>
    <row r="654" spans="11:19">
      <c r="K654" s="830"/>
      <c r="L654" s="830"/>
      <c r="M654" s="830"/>
      <c r="N654" s="830"/>
      <c r="O654" s="830"/>
      <c r="P654" s="830"/>
      <c r="Q654" s="830"/>
      <c r="R654" s="830"/>
      <c r="S654" s="830"/>
    </row>
    <row r="655" spans="11:19">
      <c r="K655" s="830"/>
      <c r="L655" s="830"/>
      <c r="M655" s="830"/>
      <c r="N655" s="830"/>
      <c r="O655" s="830"/>
      <c r="P655" s="830"/>
      <c r="Q655" s="830"/>
      <c r="R655" s="830"/>
      <c r="S655" s="830"/>
    </row>
    <row r="656" spans="11:19">
      <c r="K656" s="830"/>
      <c r="L656" s="830"/>
      <c r="M656" s="830"/>
      <c r="N656" s="830"/>
      <c r="O656" s="830"/>
      <c r="P656" s="830"/>
      <c r="Q656" s="830"/>
      <c r="R656" s="830"/>
      <c r="S656" s="830"/>
    </row>
    <row r="657" spans="11:19">
      <c r="K657" s="830"/>
      <c r="L657" s="830"/>
      <c r="M657" s="830"/>
      <c r="N657" s="830"/>
      <c r="O657" s="830"/>
      <c r="P657" s="830"/>
      <c r="Q657" s="830"/>
      <c r="R657" s="830"/>
      <c r="S657" s="830"/>
    </row>
    <row r="658" spans="11:19">
      <c r="K658" s="830"/>
      <c r="L658" s="830"/>
      <c r="M658" s="830"/>
      <c r="N658" s="830"/>
      <c r="O658" s="830"/>
      <c r="P658" s="830"/>
      <c r="Q658" s="830"/>
      <c r="R658" s="830"/>
      <c r="S658" s="830"/>
    </row>
    <row r="659" spans="11:19">
      <c r="K659" s="830"/>
      <c r="L659" s="830"/>
      <c r="M659" s="830"/>
      <c r="N659" s="830"/>
      <c r="O659" s="830"/>
      <c r="P659" s="830"/>
      <c r="Q659" s="830"/>
      <c r="R659" s="830"/>
      <c r="S659" s="830"/>
    </row>
    <row r="660" spans="11:19">
      <c r="K660" s="830"/>
      <c r="L660" s="830"/>
      <c r="M660" s="830"/>
      <c r="N660" s="830"/>
      <c r="O660" s="830"/>
      <c r="P660" s="830"/>
      <c r="Q660" s="830"/>
      <c r="R660" s="830"/>
      <c r="S660" s="830"/>
    </row>
    <row r="661" spans="11:19">
      <c r="K661" s="830"/>
      <c r="L661" s="830"/>
      <c r="M661" s="830"/>
      <c r="N661" s="830"/>
      <c r="O661" s="830"/>
      <c r="P661" s="830"/>
      <c r="Q661" s="830"/>
      <c r="R661" s="830"/>
      <c r="S661" s="830"/>
    </row>
    <row r="662" spans="11:19">
      <c r="K662" s="830"/>
      <c r="L662" s="830"/>
      <c r="M662" s="830"/>
      <c r="N662" s="830"/>
      <c r="O662" s="830"/>
      <c r="P662" s="830"/>
      <c r="Q662" s="830"/>
      <c r="R662" s="830"/>
      <c r="S662" s="830"/>
    </row>
    <row r="663" spans="11:19">
      <c r="K663" s="830"/>
      <c r="L663" s="830"/>
      <c r="M663" s="830"/>
      <c r="N663" s="830"/>
      <c r="O663" s="830"/>
      <c r="P663" s="830"/>
      <c r="Q663" s="830"/>
      <c r="R663" s="830"/>
      <c r="S663" s="830"/>
    </row>
    <row r="664" spans="11:19">
      <c r="K664" s="830"/>
      <c r="L664" s="830"/>
      <c r="M664" s="830"/>
      <c r="N664" s="830"/>
      <c r="O664" s="830"/>
      <c r="P664" s="830"/>
      <c r="Q664" s="830"/>
      <c r="R664" s="830"/>
      <c r="S664" s="830"/>
    </row>
    <row r="665" spans="11:19">
      <c r="K665" s="830"/>
      <c r="L665" s="830"/>
      <c r="M665" s="830"/>
      <c r="N665" s="830"/>
      <c r="O665" s="830"/>
      <c r="P665" s="830"/>
      <c r="Q665" s="830"/>
      <c r="R665" s="830"/>
      <c r="S665" s="830"/>
    </row>
    <row r="666" spans="11:19">
      <c r="K666" s="830"/>
      <c r="L666" s="830"/>
      <c r="M666" s="830"/>
      <c r="N666" s="830"/>
      <c r="O666" s="830"/>
      <c r="P666" s="830"/>
      <c r="Q666" s="830"/>
      <c r="R666" s="830"/>
      <c r="S666" s="830"/>
    </row>
    <row r="667" spans="11:19">
      <c r="K667" s="830"/>
      <c r="L667" s="830"/>
      <c r="M667" s="830"/>
      <c r="N667" s="830"/>
      <c r="O667" s="830"/>
      <c r="P667" s="830"/>
      <c r="Q667" s="830"/>
      <c r="R667" s="830"/>
      <c r="S667" s="830"/>
    </row>
    <row r="668" spans="11:19">
      <c r="K668" s="830"/>
      <c r="L668" s="830"/>
      <c r="M668" s="830"/>
      <c r="N668" s="830"/>
      <c r="O668" s="830"/>
      <c r="P668" s="830"/>
      <c r="Q668" s="830"/>
      <c r="R668" s="830"/>
      <c r="S668" s="830"/>
    </row>
    <row r="669" spans="11:19">
      <c r="K669" s="830"/>
      <c r="L669" s="830"/>
      <c r="M669" s="830"/>
      <c r="N669" s="830"/>
      <c r="O669" s="830"/>
      <c r="P669" s="830"/>
      <c r="Q669" s="830"/>
      <c r="R669" s="830"/>
      <c r="S669" s="830"/>
    </row>
    <row r="670" spans="11:19">
      <c r="K670" s="830"/>
      <c r="L670" s="830"/>
      <c r="M670" s="830"/>
      <c r="N670" s="830"/>
      <c r="O670" s="830"/>
      <c r="P670" s="830"/>
      <c r="Q670" s="830"/>
      <c r="R670" s="830"/>
      <c r="S670" s="830"/>
    </row>
    <row r="671" spans="11:19">
      <c r="K671" s="830"/>
      <c r="L671" s="830"/>
      <c r="M671" s="830"/>
      <c r="N671" s="830"/>
      <c r="O671" s="830"/>
      <c r="P671" s="830"/>
      <c r="Q671" s="830"/>
      <c r="R671" s="830"/>
      <c r="S671" s="830"/>
    </row>
    <row r="672" spans="11:19">
      <c r="K672" s="830"/>
      <c r="L672" s="830"/>
      <c r="M672" s="830"/>
      <c r="N672" s="830"/>
      <c r="O672" s="830"/>
      <c r="P672" s="830"/>
      <c r="Q672" s="830"/>
      <c r="R672" s="830"/>
      <c r="S672" s="830"/>
    </row>
    <row r="673" spans="11:19">
      <c r="K673" s="830"/>
      <c r="L673" s="830"/>
      <c r="M673" s="830"/>
      <c r="N673" s="830"/>
      <c r="O673" s="830"/>
      <c r="P673" s="830"/>
      <c r="Q673" s="830"/>
      <c r="R673" s="830"/>
      <c r="S673" s="830"/>
    </row>
    <row r="674" spans="11:19">
      <c r="K674" s="830"/>
      <c r="L674" s="830"/>
      <c r="M674" s="830"/>
      <c r="N674" s="830"/>
      <c r="O674" s="830"/>
      <c r="P674" s="830"/>
      <c r="Q674" s="830"/>
      <c r="R674" s="830"/>
      <c r="S674" s="830"/>
    </row>
    <row r="675" spans="11:19">
      <c r="K675" s="830"/>
      <c r="L675" s="830"/>
      <c r="M675" s="830"/>
      <c r="N675" s="830"/>
      <c r="O675" s="830"/>
      <c r="P675" s="830"/>
      <c r="Q675" s="830"/>
      <c r="R675" s="830"/>
      <c r="S675" s="830"/>
    </row>
    <row r="676" spans="11:19">
      <c r="K676" s="830"/>
      <c r="L676" s="830"/>
      <c r="M676" s="830"/>
      <c r="N676" s="830"/>
      <c r="O676" s="830"/>
      <c r="P676" s="830"/>
      <c r="Q676" s="830"/>
      <c r="R676" s="830"/>
      <c r="S676" s="830"/>
    </row>
    <row r="677" spans="11:19">
      <c r="K677" s="830"/>
      <c r="L677" s="830"/>
      <c r="M677" s="830"/>
      <c r="N677" s="830"/>
      <c r="O677" s="830"/>
      <c r="P677" s="830"/>
      <c r="Q677" s="830"/>
      <c r="R677" s="830"/>
      <c r="S677" s="830"/>
    </row>
    <row r="678" spans="11:19">
      <c r="K678" s="830"/>
      <c r="L678" s="830"/>
      <c r="M678" s="830"/>
      <c r="N678" s="830"/>
      <c r="O678" s="830"/>
      <c r="P678" s="830"/>
      <c r="Q678" s="830"/>
      <c r="R678" s="830"/>
      <c r="S678" s="830"/>
    </row>
    <row r="679" spans="11:19">
      <c r="K679" s="830"/>
      <c r="L679" s="830"/>
      <c r="M679" s="830"/>
      <c r="N679" s="830"/>
      <c r="O679" s="830"/>
      <c r="P679" s="830"/>
      <c r="Q679" s="830"/>
      <c r="R679" s="830"/>
      <c r="S679" s="830"/>
    </row>
    <row r="680" spans="11:19">
      <c r="K680" s="830"/>
      <c r="L680" s="830"/>
      <c r="M680" s="830"/>
      <c r="N680" s="830"/>
      <c r="O680" s="830"/>
      <c r="P680" s="830"/>
      <c r="Q680" s="830"/>
      <c r="R680" s="830"/>
      <c r="S680" s="830"/>
    </row>
    <row r="681" spans="11:19">
      <c r="K681" s="830"/>
      <c r="L681" s="830"/>
      <c r="M681" s="830"/>
      <c r="N681" s="830"/>
      <c r="O681" s="830"/>
      <c r="P681" s="830"/>
      <c r="Q681" s="830"/>
      <c r="R681" s="830"/>
      <c r="S681" s="830"/>
    </row>
    <row r="682" spans="11:19">
      <c r="K682" s="830"/>
      <c r="L682" s="830"/>
      <c r="M682" s="830"/>
      <c r="N682" s="830"/>
      <c r="O682" s="830"/>
      <c r="P682" s="830"/>
      <c r="Q682" s="830"/>
      <c r="R682" s="830"/>
      <c r="S682" s="830"/>
    </row>
    <row r="683" spans="11:19">
      <c r="K683" s="830"/>
      <c r="L683" s="830"/>
      <c r="M683" s="830"/>
      <c r="N683" s="830"/>
      <c r="O683" s="830"/>
      <c r="P683" s="830"/>
      <c r="Q683" s="830"/>
      <c r="R683" s="830"/>
      <c r="S683" s="830"/>
    </row>
    <row r="684" spans="11:19">
      <c r="K684" s="830"/>
      <c r="L684" s="830"/>
      <c r="M684" s="830"/>
      <c r="N684" s="830"/>
      <c r="O684" s="830"/>
      <c r="P684" s="830"/>
      <c r="Q684" s="830"/>
      <c r="R684" s="830"/>
      <c r="S684" s="830"/>
    </row>
    <row r="685" spans="11:19">
      <c r="K685" s="830"/>
      <c r="L685" s="830"/>
      <c r="M685" s="830"/>
      <c r="N685" s="830"/>
      <c r="O685" s="830"/>
      <c r="P685" s="830"/>
      <c r="Q685" s="830"/>
      <c r="R685" s="830"/>
      <c r="S685" s="830"/>
    </row>
    <row r="686" spans="11:19">
      <c r="K686" s="830"/>
      <c r="L686" s="830"/>
      <c r="M686" s="830"/>
      <c r="N686" s="830"/>
      <c r="O686" s="830"/>
      <c r="P686" s="830"/>
      <c r="Q686" s="830"/>
      <c r="R686" s="830"/>
      <c r="S686" s="830"/>
    </row>
    <row r="687" spans="11:19">
      <c r="K687" s="830"/>
      <c r="L687" s="830"/>
      <c r="M687" s="830"/>
      <c r="N687" s="830"/>
      <c r="O687" s="830"/>
      <c r="P687" s="830"/>
      <c r="Q687" s="830"/>
      <c r="R687" s="830"/>
      <c r="S687" s="830"/>
    </row>
    <row r="688" spans="11:19">
      <c r="K688" s="830"/>
      <c r="L688" s="830"/>
      <c r="M688" s="830"/>
      <c r="N688" s="830"/>
      <c r="O688" s="830"/>
      <c r="P688" s="830"/>
      <c r="Q688" s="830"/>
      <c r="R688" s="830"/>
      <c r="S688" s="830"/>
    </row>
    <row r="689" spans="11:19">
      <c r="K689" s="830"/>
      <c r="L689" s="830"/>
      <c r="M689" s="830"/>
      <c r="N689" s="830"/>
      <c r="O689" s="830"/>
      <c r="P689" s="830"/>
      <c r="Q689" s="830"/>
      <c r="R689" s="830"/>
      <c r="S689" s="830"/>
    </row>
    <row r="690" spans="11:19">
      <c r="K690" s="830"/>
      <c r="L690" s="830"/>
      <c r="M690" s="830"/>
      <c r="N690" s="830"/>
      <c r="O690" s="830"/>
      <c r="P690" s="830"/>
      <c r="Q690" s="830"/>
      <c r="R690" s="830"/>
      <c r="S690" s="830"/>
    </row>
    <row r="691" spans="11:19">
      <c r="K691" s="830"/>
      <c r="L691" s="830"/>
      <c r="M691" s="830"/>
      <c r="N691" s="830"/>
      <c r="O691" s="830"/>
      <c r="P691" s="830"/>
      <c r="Q691" s="830"/>
      <c r="R691" s="830"/>
      <c r="S691" s="830"/>
    </row>
    <row r="692" spans="11:19">
      <c r="K692" s="830"/>
      <c r="L692" s="830"/>
      <c r="M692" s="830"/>
      <c r="N692" s="830"/>
      <c r="O692" s="830"/>
      <c r="P692" s="830"/>
      <c r="Q692" s="830"/>
      <c r="R692" s="830"/>
      <c r="S692" s="830"/>
    </row>
    <row r="693" spans="11:19">
      <c r="K693" s="830"/>
      <c r="L693" s="830"/>
      <c r="M693" s="830"/>
      <c r="N693" s="830"/>
      <c r="O693" s="830"/>
      <c r="P693" s="830"/>
      <c r="Q693" s="830"/>
      <c r="R693" s="830"/>
      <c r="S693" s="830"/>
    </row>
    <row r="694" spans="11:19">
      <c r="K694" s="830"/>
      <c r="L694" s="830"/>
      <c r="M694" s="830"/>
      <c r="N694" s="830"/>
      <c r="O694" s="830"/>
      <c r="P694" s="830"/>
      <c r="Q694" s="830"/>
      <c r="R694" s="830"/>
      <c r="S694" s="830"/>
    </row>
    <row r="695" spans="11:19">
      <c r="K695" s="830"/>
      <c r="L695" s="830"/>
      <c r="M695" s="830"/>
      <c r="N695" s="830"/>
      <c r="O695" s="830"/>
      <c r="P695" s="830"/>
      <c r="Q695" s="830"/>
      <c r="R695" s="830"/>
      <c r="S695" s="830"/>
    </row>
    <row r="696" spans="11:19">
      <c r="K696" s="830"/>
      <c r="L696" s="830"/>
      <c r="M696" s="830"/>
      <c r="N696" s="830"/>
      <c r="O696" s="830"/>
      <c r="P696" s="830"/>
      <c r="Q696" s="830"/>
      <c r="R696" s="830"/>
      <c r="S696" s="830"/>
    </row>
    <row r="697" spans="11:19">
      <c r="K697" s="830"/>
      <c r="L697" s="830"/>
      <c r="M697" s="830"/>
      <c r="N697" s="830"/>
      <c r="O697" s="830"/>
      <c r="P697" s="830"/>
      <c r="Q697" s="830"/>
      <c r="R697" s="830"/>
      <c r="S697" s="830"/>
    </row>
    <row r="698" spans="11:19">
      <c r="K698" s="830"/>
      <c r="L698" s="830"/>
      <c r="M698" s="830"/>
      <c r="N698" s="830"/>
      <c r="O698" s="830"/>
      <c r="P698" s="830"/>
      <c r="Q698" s="830"/>
      <c r="R698" s="830"/>
      <c r="S698" s="830"/>
    </row>
    <row r="699" spans="11:19">
      <c r="K699" s="830"/>
      <c r="L699" s="830"/>
      <c r="M699" s="830"/>
      <c r="N699" s="830"/>
      <c r="O699" s="830"/>
      <c r="P699" s="830"/>
      <c r="Q699" s="830"/>
      <c r="R699" s="830"/>
      <c r="S699" s="830"/>
    </row>
    <row r="700" spans="11:19">
      <c r="K700" s="830"/>
      <c r="L700" s="830"/>
      <c r="M700" s="830"/>
      <c r="N700" s="830"/>
      <c r="O700" s="830"/>
      <c r="P700" s="830"/>
      <c r="Q700" s="830"/>
      <c r="R700" s="830"/>
      <c r="S700" s="830"/>
    </row>
    <row r="701" spans="11:19">
      <c r="K701" s="830"/>
      <c r="L701" s="830"/>
      <c r="M701" s="830"/>
      <c r="N701" s="830"/>
      <c r="O701" s="830"/>
      <c r="P701" s="830"/>
      <c r="Q701" s="830"/>
      <c r="R701" s="830"/>
      <c r="S701" s="830"/>
    </row>
    <row r="702" spans="11:19">
      <c r="K702" s="830"/>
      <c r="L702" s="830"/>
      <c r="M702" s="830"/>
      <c r="N702" s="830"/>
      <c r="O702" s="830"/>
      <c r="P702" s="830"/>
      <c r="Q702" s="830"/>
      <c r="R702" s="830"/>
      <c r="S702" s="830"/>
    </row>
    <row r="703" spans="11:19">
      <c r="K703" s="830"/>
      <c r="L703" s="830"/>
      <c r="M703" s="830"/>
      <c r="N703" s="830"/>
      <c r="O703" s="830"/>
      <c r="P703" s="830"/>
      <c r="Q703" s="830"/>
      <c r="R703" s="830"/>
      <c r="S703" s="830"/>
    </row>
    <row r="704" spans="11:19">
      <c r="K704" s="830"/>
      <c r="L704" s="830"/>
      <c r="M704" s="830"/>
      <c r="N704" s="830"/>
      <c r="O704" s="830"/>
      <c r="P704" s="830"/>
      <c r="Q704" s="830"/>
      <c r="R704" s="830"/>
      <c r="S704" s="830"/>
    </row>
    <row r="705" spans="11:19">
      <c r="K705" s="830"/>
      <c r="L705" s="830"/>
      <c r="M705" s="830"/>
      <c r="N705" s="830"/>
      <c r="O705" s="830"/>
      <c r="P705" s="830"/>
      <c r="Q705" s="830"/>
      <c r="R705" s="830"/>
      <c r="S705" s="830"/>
    </row>
    <row r="706" spans="11:19">
      <c r="K706" s="830"/>
      <c r="L706" s="830"/>
      <c r="M706" s="830"/>
      <c r="N706" s="830"/>
      <c r="O706" s="830"/>
      <c r="P706" s="830"/>
      <c r="Q706" s="830"/>
      <c r="R706" s="830"/>
      <c r="S706" s="830"/>
    </row>
    <row r="707" spans="11:19">
      <c r="K707" s="830"/>
      <c r="L707" s="830"/>
      <c r="M707" s="830"/>
      <c r="N707" s="830"/>
      <c r="O707" s="830"/>
      <c r="P707" s="830"/>
      <c r="Q707" s="830"/>
      <c r="R707" s="830"/>
      <c r="S707" s="830"/>
    </row>
    <row r="708" spans="11:19">
      <c r="K708" s="830"/>
      <c r="L708" s="830"/>
      <c r="M708" s="830"/>
      <c r="N708" s="830"/>
      <c r="O708" s="830"/>
      <c r="P708" s="830"/>
      <c r="Q708" s="830"/>
      <c r="R708" s="830"/>
      <c r="S708" s="830"/>
    </row>
    <row r="709" spans="11:19">
      <c r="K709" s="830"/>
      <c r="L709" s="830"/>
      <c r="M709" s="830"/>
      <c r="N709" s="830"/>
      <c r="O709" s="830"/>
      <c r="P709" s="830"/>
      <c r="Q709" s="830"/>
      <c r="R709" s="830"/>
      <c r="S709" s="830"/>
    </row>
    <row r="710" spans="11:19">
      <c r="K710" s="830"/>
      <c r="L710" s="830"/>
      <c r="M710" s="830"/>
      <c r="N710" s="830"/>
      <c r="O710" s="830"/>
      <c r="P710" s="830"/>
      <c r="Q710" s="830"/>
      <c r="R710" s="830"/>
      <c r="S710" s="830"/>
    </row>
    <row r="711" spans="11:19">
      <c r="K711" s="830"/>
      <c r="L711" s="830"/>
      <c r="M711" s="830"/>
      <c r="N711" s="830"/>
      <c r="O711" s="830"/>
      <c r="P711" s="830"/>
      <c r="Q711" s="830"/>
      <c r="R711" s="830"/>
      <c r="S711" s="830"/>
    </row>
    <row r="712" spans="11:19">
      <c r="K712" s="830"/>
      <c r="L712" s="830"/>
      <c r="M712" s="830"/>
      <c r="N712" s="830"/>
      <c r="O712" s="830"/>
      <c r="P712" s="830"/>
      <c r="Q712" s="830"/>
      <c r="R712" s="830"/>
      <c r="S712" s="830"/>
    </row>
    <row r="713" spans="11:19">
      <c r="K713" s="830"/>
      <c r="L713" s="830"/>
      <c r="M713" s="830"/>
      <c r="N713" s="830"/>
      <c r="O713" s="830"/>
      <c r="P713" s="830"/>
      <c r="Q713" s="830"/>
      <c r="R713" s="830"/>
      <c r="S713" s="830"/>
    </row>
    <row r="714" spans="11:19">
      <c r="K714" s="830"/>
      <c r="L714" s="830"/>
      <c r="M714" s="830"/>
      <c r="N714" s="830"/>
      <c r="O714" s="830"/>
      <c r="P714" s="830"/>
      <c r="Q714" s="830"/>
      <c r="R714" s="830"/>
      <c r="S714" s="830"/>
    </row>
    <row r="715" spans="11:19">
      <c r="K715" s="830"/>
      <c r="L715" s="830"/>
      <c r="M715" s="830"/>
      <c r="N715" s="830"/>
      <c r="O715" s="830"/>
      <c r="P715" s="830"/>
      <c r="Q715" s="830"/>
      <c r="R715" s="830"/>
      <c r="S715" s="830"/>
    </row>
    <row r="716" spans="11:19">
      <c r="K716" s="830"/>
      <c r="L716" s="830"/>
      <c r="M716" s="830"/>
      <c r="N716" s="830"/>
      <c r="O716" s="830"/>
      <c r="P716" s="830"/>
      <c r="Q716" s="830"/>
      <c r="R716" s="830"/>
      <c r="S716" s="830"/>
    </row>
    <row r="717" spans="11:19">
      <c r="K717" s="830"/>
      <c r="L717" s="830"/>
      <c r="M717" s="830"/>
      <c r="N717" s="830"/>
      <c r="O717" s="830"/>
      <c r="P717" s="830"/>
      <c r="Q717" s="830"/>
      <c r="R717" s="830"/>
      <c r="S717" s="830"/>
    </row>
    <row r="718" spans="11:19">
      <c r="K718" s="830"/>
      <c r="L718" s="830"/>
      <c r="M718" s="830"/>
      <c r="N718" s="830"/>
      <c r="O718" s="830"/>
      <c r="P718" s="830"/>
      <c r="Q718" s="830"/>
      <c r="R718" s="830"/>
      <c r="S718" s="830"/>
    </row>
    <row r="719" spans="11:19">
      <c r="K719" s="830"/>
      <c r="L719" s="830"/>
      <c r="M719" s="830"/>
      <c r="N719" s="830"/>
      <c r="O719" s="830"/>
      <c r="P719" s="830"/>
      <c r="Q719" s="830"/>
      <c r="R719" s="830"/>
      <c r="S719" s="830"/>
    </row>
    <row r="720" spans="11:19">
      <c r="K720" s="830"/>
      <c r="L720" s="830"/>
      <c r="M720" s="830"/>
      <c r="N720" s="830"/>
      <c r="O720" s="830"/>
      <c r="P720" s="830"/>
      <c r="Q720" s="830"/>
      <c r="R720" s="830"/>
      <c r="S720" s="830"/>
    </row>
    <row r="721" spans="11:19">
      <c r="K721" s="830"/>
      <c r="L721" s="830"/>
      <c r="M721" s="830"/>
      <c r="N721" s="830"/>
      <c r="O721" s="830"/>
      <c r="P721" s="830"/>
      <c r="Q721" s="830"/>
      <c r="R721" s="830"/>
      <c r="S721" s="830"/>
    </row>
    <row r="722" spans="11:19">
      <c r="K722" s="830"/>
      <c r="L722" s="830"/>
      <c r="M722" s="830"/>
      <c r="N722" s="830"/>
      <c r="O722" s="830"/>
      <c r="P722" s="830"/>
      <c r="Q722" s="830"/>
      <c r="R722" s="830"/>
      <c r="S722" s="830"/>
    </row>
    <row r="723" spans="11:19">
      <c r="K723" s="830"/>
      <c r="L723" s="830"/>
      <c r="M723" s="830"/>
      <c r="N723" s="830"/>
      <c r="O723" s="830"/>
      <c r="P723" s="830"/>
      <c r="Q723" s="830"/>
      <c r="R723" s="830"/>
      <c r="S723" s="830"/>
    </row>
    <row r="724" spans="11:19">
      <c r="K724" s="830"/>
      <c r="L724" s="830"/>
      <c r="M724" s="830"/>
      <c r="N724" s="830"/>
      <c r="O724" s="830"/>
      <c r="P724" s="830"/>
      <c r="Q724" s="830"/>
      <c r="R724" s="830"/>
      <c r="S724" s="830"/>
    </row>
    <row r="725" spans="11:19">
      <c r="K725" s="830"/>
      <c r="L725" s="830"/>
      <c r="M725" s="830"/>
      <c r="N725" s="830"/>
      <c r="O725" s="830"/>
      <c r="P725" s="830"/>
      <c r="Q725" s="830"/>
      <c r="R725" s="830"/>
      <c r="S725" s="830"/>
    </row>
    <row r="726" spans="11:19">
      <c r="K726" s="830"/>
      <c r="L726" s="830"/>
      <c r="M726" s="830"/>
      <c r="N726" s="830"/>
      <c r="O726" s="830"/>
      <c r="P726" s="830"/>
      <c r="Q726" s="830"/>
      <c r="R726" s="830"/>
      <c r="S726" s="830"/>
    </row>
    <row r="727" spans="11:19">
      <c r="K727" s="830"/>
      <c r="L727" s="830"/>
      <c r="M727" s="830"/>
      <c r="N727" s="830"/>
      <c r="O727" s="830"/>
      <c r="P727" s="830"/>
      <c r="Q727" s="830"/>
      <c r="R727" s="830"/>
      <c r="S727" s="830"/>
    </row>
    <row r="728" spans="11:19">
      <c r="K728" s="830"/>
      <c r="L728" s="830"/>
      <c r="M728" s="830"/>
      <c r="N728" s="830"/>
      <c r="O728" s="830"/>
      <c r="P728" s="830"/>
      <c r="Q728" s="830"/>
      <c r="R728" s="830"/>
      <c r="S728" s="830"/>
    </row>
    <row r="729" spans="11:19">
      <c r="K729" s="830"/>
      <c r="L729" s="830"/>
      <c r="M729" s="830"/>
      <c r="N729" s="830"/>
      <c r="O729" s="830"/>
      <c r="P729" s="830"/>
      <c r="Q729" s="830"/>
      <c r="R729" s="830"/>
      <c r="S729" s="830"/>
    </row>
    <row r="730" spans="11:19">
      <c r="K730" s="830"/>
      <c r="L730" s="830"/>
      <c r="M730" s="830"/>
      <c r="N730" s="830"/>
      <c r="O730" s="830"/>
      <c r="P730" s="830"/>
      <c r="Q730" s="830"/>
      <c r="R730" s="830"/>
      <c r="S730" s="830"/>
    </row>
    <row r="731" spans="11:19">
      <c r="K731" s="830"/>
      <c r="L731" s="830"/>
      <c r="M731" s="830"/>
      <c r="N731" s="830"/>
      <c r="O731" s="830"/>
      <c r="P731" s="830"/>
      <c r="Q731" s="830"/>
      <c r="R731" s="830"/>
      <c r="S731" s="830"/>
    </row>
    <row r="732" spans="11:19">
      <c r="K732" s="830"/>
      <c r="L732" s="830"/>
      <c r="M732" s="830"/>
      <c r="N732" s="830"/>
      <c r="O732" s="830"/>
      <c r="P732" s="830"/>
      <c r="Q732" s="830"/>
      <c r="R732" s="830"/>
      <c r="S732" s="830"/>
    </row>
    <row r="733" spans="11:19">
      <c r="K733" s="830"/>
      <c r="L733" s="830"/>
      <c r="M733" s="830"/>
      <c r="N733" s="830"/>
      <c r="O733" s="830"/>
      <c r="P733" s="830"/>
      <c r="Q733" s="830"/>
      <c r="R733" s="830"/>
      <c r="S733" s="830"/>
    </row>
    <row r="734" spans="11:19">
      <c r="K734" s="830"/>
      <c r="L734" s="830"/>
      <c r="M734" s="830"/>
      <c r="N734" s="830"/>
      <c r="O734" s="830"/>
      <c r="P734" s="830"/>
      <c r="Q734" s="830"/>
      <c r="R734" s="830"/>
      <c r="S734" s="830"/>
    </row>
    <row r="735" spans="11:19">
      <c r="K735" s="830"/>
      <c r="L735" s="830"/>
      <c r="M735" s="830"/>
      <c r="N735" s="830"/>
      <c r="O735" s="830"/>
      <c r="P735" s="830"/>
      <c r="Q735" s="830"/>
      <c r="R735" s="830"/>
      <c r="S735" s="830"/>
    </row>
    <row r="736" spans="11:19">
      <c r="K736" s="830"/>
      <c r="L736" s="830"/>
      <c r="M736" s="830"/>
      <c r="N736" s="830"/>
      <c r="O736" s="830"/>
      <c r="P736" s="830"/>
      <c r="Q736" s="830"/>
      <c r="R736" s="830"/>
      <c r="S736" s="830"/>
    </row>
    <row r="737" spans="11:19">
      <c r="K737" s="830"/>
      <c r="L737" s="830"/>
      <c r="M737" s="830"/>
      <c r="N737" s="830"/>
      <c r="O737" s="830"/>
      <c r="P737" s="830"/>
      <c r="Q737" s="830"/>
      <c r="R737" s="830"/>
      <c r="S737" s="830"/>
    </row>
    <row r="738" spans="11:19">
      <c r="K738" s="830"/>
      <c r="L738" s="830"/>
      <c r="M738" s="830"/>
      <c r="N738" s="830"/>
      <c r="O738" s="830"/>
      <c r="P738" s="830"/>
      <c r="Q738" s="830"/>
      <c r="R738" s="830"/>
      <c r="S738" s="830"/>
    </row>
    <row r="739" spans="11:19">
      <c r="K739" s="830"/>
      <c r="L739" s="830"/>
      <c r="M739" s="830"/>
      <c r="N739" s="830"/>
      <c r="O739" s="830"/>
      <c r="P739" s="830"/>
      <c r="Q739" s="830"/>
      <c r="R739" s="830"/>
      <c r="S739" s="830"/>
    </row>
    <row r="740" spans="11:19">
      <c r="K740" s="830"/>
      <c r="L740" s="830"/>
      <c r="M740" s="830"/>
      <c r="N740" s="830"/>
      <c r="O740" s="830"/>
      <c r="P740" s="830"/>
      <c r="Q740" s="830"/>
      <c r="R740" s="830"/>
      <c r="S740" s="830"/>
    </row>
    <row r="741" spans="11:19">
      <c r="K741" s="830"/>
      <c r="L741" s="830"/>
      <c r="M741" s="830"/>
      <c r="N741" s="830"/>
      <c r="O741" s="830"/>
      <c r="P741" s="830"/>
      <c r="Q741" s="830"/>
      <c r="R741" s="830"/>
      <c r="S741" s="830"/>
    </row>
    <row r="742" spans="11:19">
      <c r="K742" s="830"/>
      <c r="L742" s="830"/>
      <c r="M742" s="830"/>
      <c r="N742" s="830"/>
      <c r="O742" s="830"/>
      <c r="P742" s="830"/>
      <c r="Q742" s="830"/>
      <c r="R742" s="830"/>
      <c r="S742" s="830"/>
    </row>
    <row r="743" spans="11:19">
      <c r="K743" s="830"/>
      <c r="L743" s="830"/>
      <c r="M743" s="830"/>
      <c r="N743" s="830"/>
      <c r="O743" s="830"/>
      <c r="P743" s="830"/>
      <c r="Q743" s="830"/>
      <c r="R743" s="830"/>
      <c r="S743" s="830"/>
    </row>
    <row r="744" spans="11:19">
      <c r="K744" s="830"/>
      <c r="L744" s="830"/>
      <c r="M744" s="830"/>
      <c r="N744" s="830"/>
      <c r="O744" s="830"/>
      <c r="P744" s="830"/>
      <c r="Q744" s="830"/>
      <c r="R744" s="830"/>
      <c r="S744" s="830"/>
    </row>
    <row r="745" spans="11:19">
      <c r="K745" s="830"/>
      <c r="L745" s="830"/>
      <c r="M745" s="830"/>
      <c r="N745" s="830"/>
      <c r="O745" s="830"/>
      <c r="P745" s="830"/>
      <c r="Q745" s="830"/>
      <c r="R745" s="830"/>
      <c r="S745" s="830"/>
    </row>
    <row r="746" spans="11:19">
      <c r="K746" s="830"/>
      <c r="L746" s="830"/>
      <c r="M746" s="830"/>
      <c r="N746" s="830"/>
      <c r="O746" s="830"/>
      <c r="P746" s="830"/>
      <c r="Q746" s="830"/>
      <c r="R746" s="830"/>
      <c r="S746" s="830"/>
    </row>
    <row r="747" spans="11:19">
      <c r="K747" s="830"/>
      <c r="L747" s="830"/>
      <c r="M747" s="830"/>
      <c r="N747" s="830"/>
      <c r="O747" s="830"/>
      <c r="P747" s="830"/>
      <c r="Q747" s="830"/>
      <c r="R747" s="830"/>
      <c r="S747" s="830"/>
    </row>
    <row r="748" spans="11:19">
      <c r="K748" s="830"/>
      <c r="L748" s="830"/>
      <c r="M748" s="830"/>
      <c r="N748" s="830"/>
      <c r="O748" s="830"/>
      <c r="P748" s="830"/>
      <c r="Q748" s="830"/>
      <c r="R748" s="830"/>
      <c r="S748" s="830"/>
    </row>
    <row r="749" spans="11:19">
      <c r="K749" s="830"/>
      <c r="L749" s="830"/>
      <c r="M749" s="830"/>
      <c r="N749" s="830"/>
      <c r="O749" s="830"/>
      <c r="P749" s="830"/>
      <c r="Q749" s="830"/>
      <c r="R749" s="830"/>
      <c r="S749" s="830"/>
    </row>
    <row r="750" spans="11:19">
      <c r="K750" s="830"/>
      <c r="L750" s="830"/>
      <c r="M750" s="830"/>
      <c r="N750" s="830"/>
      <c r="O750" s="830"/>
      <c r="P750" s="830"/>
      <c r="Q750" s="830"/>
      <c r="R750" s="830"/>
      <c r="S750" s="830"/>
    </row>
    <row r="751" spans="11:19">
      <c r="K751" s="830"/>
      <c r="L751" s="830"/>
      <c r="M751" s="830"/>
      <c r="N751" s="830"/>
      <c r="O751" s="830"/>
      <c r="P751" s="830"/>
      <c r="Q751" s="830"/>
      <c r="R751" s="830"/>
      <c r="S751" s="830"/>
    </row>
    <row r="752" spans="11:19">
      <c r="K752" s="830"/>
      <c r="L752" s="830"/>
      <c r="M752" s="830"/>
      <c r="N752" s="830"/>
      <c r="O752" s="830"/>
      <c r="P752" s="830"/>
      <c r="Q752" s="830"/>
      <c r="R752" s="830"/>
      <c r="S752" s="830"/>
    </row>
    <row r="753" spans="11:19">
      <c r="K753" s="830"/>
      <c r="L753" s="830"/>
      <c r="M753" s="830"/>
      <c r="N753" s="830"/>
      <c r="O753" s="830"/>
      <c r="P753" s="830"/>
      <c r="Q753" s="830"/>
      <c r="R753" s="830"/>
      <c r="S753" s="830"/>
    </row>
    <row r="754" spans="11:19">
      <c r="K754" s="830"/>
      <c r="L754" s="830"/>
      <c r="M754" s="830"/>
      <c r="N754" s="830"/>
      <c r="O754" s="830"/>
      <c r="P754" s="830"/>
      <c r="Q754" s="830"/>
      <c r="R754" s="830"/>
      <c r="S754" s="830"/>
    </row>
    <row r="755" spans="11:19">
      <c r="K755" s="830"/>
      <c r="L755" s="830"/>
      <c r="M755" s="830"/>
      <c r="N755" s="830"/>
      <c r="O755" s="830"/>
      <c r="P755" s="830"/>
      <c r="Q755" s="830"/>
      <c r="R755" s="830"/>
      <c r="S755" s="830"/>
    </row>
    <row r="756" spans="11:19">
      <c r="K756" s="830"/>
      <c r="L756" s="830"/>
      <c r="M756" s="830"/>
      <c r="N756" s="830"/>
      <c r="O756" s="830"/>
      <c r="P756" s="830"/>
      <c r="Q756" s="830"/>
      <c r="R756" s="830"/>
      <c r="S756" s="830"/>
    </row>
    <row r="757" spans="11:19">
      <c r="K757" s="830"/>
      <c r="L757" s="830"/>
      <c r="M757" s="830"/>
      <c r="N757" s="830"/>
      <c r="O757" s="830"/>
      <c r="P757" s="830"/>
      <c r="Q757" s="830"/>
      <c r="R757" s="830"/>
      <c r="S757" s="830"/>
    </row>
    <row r="758" spans="11:19">
      <c r="K758" s="830"/>
      <c r="L758" s="830"/>
      <c r="M758" s="830"/>
      <c r="N758" s="830"/>
      <c r="O758" s="830"/>
      <c r="P758" s="830"/>
      <c r="Q758" s="830"/>
      <c r="R758" s="830"/>
      <c r="S758" s="830"/>
    </row>
    <row r="759" spans="11:19">
      <c r="K759" s="830"/>
      <c r="L759" s="830"/>
      <c r="M759" s="830"/>
      <c r="N759" s="830"/>
      <c r="O759" s="830"/>
      <c r="P759" s="830"/>
      <c r="Q759" s="830"/>
      <c r="R759" s="830"/>
      <c r="S759" s="830"/>
    </row>
    <row r="760" spans="11:19">
      <c r="K760" s="830"/>
      <c r="L760" s="830"/>
      <c r="M760" s="830"/>
      <c r="N760" s="830"/>
      <c r="O760" s="830"/>
      <c r="P760" s="830"/>
      <c r="Q760" s="830"/>
      <c r="R760" s="830"/>
      <c r="S760" s="830"/>
    </row>
    <row r="761" spans="11:19">
      <c r="K761" s="830"/>
      <c r="L761" s="830"/>
      <c r="M761" s="830"/>
      <c r="N761" s="830"/>
      <c r="O761" s="830"/>
      <c r="P761" s="830"/>
      <c r="Q761" s="830"/>
      <c r="R761" s="830"/>
      <c r="S761" s="830"/>
    </row>
    <row r="762" spans="11:19">
      <c r="K762" s="830"/>
      <c r="L762" s="830"/>
      <c r="M762" s="830"/>
      <c r="N762" s="830"/>
      <c r="O762" s="830"/>
      <c r="P762" s="830"/>
      <c r="Q762" s="830"/>
      <c r="R762" s="830"/>
      <c r="S762" s="830"/>
    </row>
    <row r="763" spans="11:19">
      <c r="K763" s="830"/>
      <c r="L763" s="830"/>
      <c r="M763" s="830"/>
      <c r="N763" s="830"/>
      <c r="O763" s="830"/>
      <c r="P763" s="830"/>
      <c r="Q763" s="830"/>
      <c r="R763" s="830"/>
      <c r="S763" s="830"/>
    </row>
    <row r="764" spans="11:19">
      <c r="K764" s="830"/>
      <c r="L764" s="830"/>
      <c r="M764" s="830"/>
      <c r="N764" s="830"/>
      <c r="O764" s="830"/>
      <c r="P764" s="830"/>
      <c r="Q764" s="830"/>
      <c r="R764" s="830"/>
      <c r="S764" s="830"/>
    </row>
    <row r="765" spans="11:19">
      <c r="K765" s="830"/>
      <c r="L765" s="830"/>
      <c r="M765" s="830"/>
      <c r="N765" s="830"/>
      <c r="O765" s="830"/>
      <c r="P765" s="830"/>
      <c r="Q765" s="830"/>
      <c r="R765" s="830"/>
      <c r="S765" s="830"/>
    </row>
    <row r="766" spans="11:19">
      <c r="K766" s="830"/>
      <c r="L766" s="830"/>
      <c r="M766" s="830"/>
      <c r="N766" s="830"/>
      <c r="O766" s="830"/>
      <c r="P766" s="830"/>
      <c r="Q766" s="830"/>
      <c r="R766" s="830"/>
      <c r="S766" s="830"/>
    </row>
    <row r="767" spans="11:19">
      <c r="K767" s="830"/>
      <c r="L767" s="830"/>
      <c r="M767" s="830"/>
      <c r="N767" s="830"/>
      <c r="O767" s="830"/>
      <c r="P767" s="830"/>
      <c r="Q767" s="830"/>
      <c r="R767" s="830"/>
      <c r="S767" s="830"/>
    </row>
    <row r="768" spans="11:19">
      <c r="K768" s="830"/>
      <c r="L768" s="830"/>
      <c r="M768" s="830"/>
      <c r="N768" s="830"/>
      <c r="O768" s="830"/>
      <c r="P768" s="830"/>
      <c r="Q768" s="830"/>
      <c r="R768" s="830"/>
      <c r="S768" s="830"/>
    </row>
    <row r="769" spans="11:19">
      <c r="K769" s="830"/>
      <c r="L769" s="830"/>
      <c r="M769" s="830"/>
      <c r="N769" s="830"/>
      <c r="O769" s="830"/>
      <c r="P769" s="830"/>
      <c r="Q769" s="830"/>
      <c r="R769" s="830"/>
      <c r="S769" s="830"/>
    </row>
    <row r="770" spans="11:19">
      <c r="K770" s="830"/>
      <c r="L770" s="830"/>
      <c r="M770" s="830"/>
      <c r="N770" s="830"/>
      <c r="O770" s="830"/>
      <c r="P770" s="830"/>
      <c r="Q770" s="830"/>
      <c r="R770" s="830"/>
      <c r="S770" s="830"/>
    </row>
    <row r="771" spans="11:19">
      <c r="K771" s="830"/>
      <c r="L771" s="830"/>
      <c r="M771" s="830"/>
      <c r="N771" s="830"/>
      <c r="O771" s="830"/>
      <c r="P771" s="830"/>
      <c r="Q771" s="830"/>
      <c r="R771" s="830"/>
      <c r="S771" s="830"/>
    </row>
    <row r="772" spans="11:19">
      <c r="K772" s="830"/>
      <c r="L772" s="830"/>
      <c r="M772" s="830"/>
      <c r="N772" s="830"/>
      <c r="O772" s="830"/>
      <c r="P772" s="830"/>
      <c r="Q772" s="830"/>
      <c r="R772" s="830"/>
      <c r="S772" s="830"/>
    </row>
    <row r="773" spans="11:19">
      <c r="K773" s="830"/>
      <c r="L773" s="830"/>
      <c r="M773" s="830"/>
      <c r="N773" s="830"/>
      <c r="O773" s="830"/>
      <c r="P773" s="830"/>
      <c r="Q773" s="830"/>
      <c r="R773" s="830"/>
      <c r="S773" s="830"/>
    </row>
    <row r="774" spans="11:19">
      <c r="K774" s="830"/>
      <c r="L774" s="830"/>
      <c r="M774" s="830"/>
      <c r="N774" s="830"/>
      <c r="O774" s="830"/>
      <c r="P774" s="830"/>
      <c r="Q774" s="830"/>
      <c r="R774" s="830"/>
      <c r="S774" s="830"/>
    </row>
    <row r="775" spans="11:19">
      <c r="K775" s="830"/>
      <c r="L775" s="830"/>
      <c r="M775" s="830"/>
      <c r="N775" s="830"/>
      <c r="O775" s="830"/>
      <c r="P775" s="830"/>
      <c r="Q775" s="830"/>
      <c r="R775" s="830"/>
      <c r="S775" s="830"/>
    </row>
    <row r="776" spans="11:19">
      <c r="K776" s="830"/>
      <c r="L776" s="830"/>
      <c r="M776" s="830"/>
      <c r="N776" s="830"/>
      <c r="O776" s="830"/>
      <c r="P776" s="830"/>
      <c r="Q776" s="830"/>
      <c r="R776" s="830"/>
      <c r="S776" s="830"/>
    </row>
    <row r="777" spans="11:19">
      <c r="K777" s="830"/>
      <c r="L777" s="830"/>
      <c r="M777" s="830"/>
      <c r="N777" s="830"/>
      <c r="O777" s="830"/>
      <c r="P777" s="830"/>
      <c r="Q777" s="830"/>
      <c r="R777" s="830"/>
      <c r="S777" s="830"/>
    </row>
    <row r="778" spans="11:19">
      <c r="K778" s="830"/>
      <c r="L778" s="830"/>
      <c r="M778" s="830"/>
      <c r="N778" s="830"/>
      <c r="O778" s="830"/>
      <c r="P778" s="830"/>
      <c r="Q778" s="830"/>
      <c r="R778" s="830"/>
      <c r="S778" s="830"/>
    </row>
    <row r="779" spans="11:19">
      <c r="K779" s="830"/>
      <c r="L779" s="830"/>
      <c r="M779" s="830"/>
      <c r="N779" s="830"/>
      <c r="O779" s="830"/>
      <c r="P779" s="830"/>
      <c r="Q779" s="830"/>
      <c r="R779" s="830"/>
      <c r="S779" s="830"/>
    </row>
    <row r="780" spans="11:19">
      <c r="K780" s="830"/>
      <c r="L780" s="830"/>
      <c r="M780" s="830"/>
      <c r="N780" s="830"/>
      <c r="O780" s="830"/>
      <c r="P780" s="830"/>
      <c r="Q780" s="830"/>
      <c r="R780" s="830"/>
      <c r="S780" s="830"/>
    </row>
    <row r="781" spans="11:19">
      <c r="K781" s="830"/>
      <c r="L781" s="830"/>
      <c r="M781" s="830"/>
      <c r="N781" s="830"/>
      <c r="O781" s="830"/>
      <c r="P781" s="830"/>
      <c r="Q781" s="830"/>
      <c r="R781" s="830"/>
      <c r="S781" s="830"/>
    </row>
    <row r="782" spans="11:19">
      <c r="K782" s="830"/>
      <c r="L782" s="830"/>
      <c r="M782" s="830"/>
      <c r="N782" s="830"/>
      <c r="O782" s="830"/>
      <c r="P782" s="830"/>
      <c r="Q782" s="830"/>
      <c r="R782" s="830"/>
      <c r="S782" s="830"/>
    </row>
    <row r="783" spans="11:19">
      <c r="K783" s="830"/>
      <c r="L783" s="830"/>
      <c r="M783" s="830"/>
      <c r="N783" s="830"/>
      <c r="O783" s="830"/>
      <c r="P783" s="830"/>
      <c r="Q783" s="830"/>
      <c r="R783" s="830"/>
      <c r="S783" s="830"/>
    </row>
    <row r="784" spans="11:19">
      <c r="K784" s="830"/>
      <c r="L784" s="830"/>
      <c r="M784" s="830"/>
      <c r="N784" s="830"/>
      <c r="O784" s="830"/>
      <c r="P784" s="830"/>
      <c r="Q784" s="830"/>
      <c r="R784" s="830"/>
      <c r="S784" s="830"/>
    </row>
    <row r="785" spans="11:19">
      <c r="K785" s="830"/>
      <c r="L785" s="830"/>
      <c r="M785" s="830"/>
      <c r="N785" s="830"/>
      <c r="O785" s="830"/>
      <c r="P785" s="830"/>
      <c r="Q785" s="830"/>
      <c r="R785" s="830"/>
      <c r="S785" s="830"/>
    </row>
    <row r="786" spans="11:19">
      <c r="K786" s="830"/>
      <c r="L786" s="830"/>
      <c r="M786" s="830"/>
      <c r="N786" s="830"/>
      <c r="O786" s="830"/>
      <c r="P786" s="830"/>
      <c r="Q786" s="830"/>
      <c r="R786" s="830"/>
      <c r="S786" s="830"/>
    </row>
    <row r="787" spans="11:19">
      <c r="K787" s="830"/>
      <c r="L787" s="830"/>
      <c r="M787" s="830"/>
      <c r="N787" s="830"/>
      <c r="O787" s="830"/>
      <c r="P787" s="830"/>
      <c r="Q787" s="830"/>
      <c r="R787" s="830"/>
      <c r="S787" s="830"/>
    </row>
    <row r="788" spans="11:19">
      <c r="K788" s="830"/>
      <c r="L788" s="830"/>
      <c r="M788" s="830"/>
      <c r="N788" s="830"/>
      <c r="O788" s="830"/>
      <c r="P788" s="830"/>
      <c r="Q788" s="830"/>
      <c r="R788" s="830"/>
      <c r="S788" s="830"/>
    </row>
    <row r="789" spans="11:19">
      <c r="K789" s="830"/>
      <c r="L789" s="830"/>
      <c r="M789" s="830"/>
      <c r="N789" s="830"/>
      <c r="O789" s="830"/>
      <c r="P789" s="830"/>
      <c r="Q789" s="830"/>
      <c r="R789" s="830"/>
      <c r="S789" s="830"/>
    </row>
    <row r="790" spans="11:19">
      <c r="K790" s="830"/>
      <c r="L790" s="830"/>
      <c r="M790" s="830"/>
      <c r="N790" s="830"/>
      <c r="O790" s="830"/>
      <c r="P790" s="830"/>
      <c r="Q790" s="830"/>
      <c r="R790" s="830"/>
      <c r="S790" s="830"/>
    </row>
    <row r="791" spans="11:19">
      <c r="K791" s="830"/>
      <c r="L791" s="830"/>
      <c r="M791" s="830"/>
      <c r="N791" s="830"/>
      <c r="O791" s="830"/>
      <c r="P791" s="830"/>
      <c r="Q791" s="830"/>
      <c r="R791" s="830"/>
      <c r="S791" s="830"/>
    </row>
    <row r="792" spans="11:19">
      <c r="K792" s="830"/>
      <c r="L792" s="830"/>
      <c r="M792" s="830"/>
      <c r="N792" s="830"/>
      <c r="O792" s="830"/>
      <c r="P792" s="830"/>
      <c r="Q792" s="830"/>
      <c r="R792" s="830"/>
      <c r="S792" s="830"/>
    </row>
    <row r="793" spans="11:19">
      <c r="K793" s="830"/>
      <c r="L793" s="830"/>
      <c r="M793" s="830"/>
      <c r="N793" s="830"/>
      <c r="O793" s="830"/>
      <c r="P793" s="830"/>
      <c r="Q793" s="830"/>
      <c r="R793" s="830"/>
      <c r="S793" s="830"/>
    </row>
    <row r="794" spans="11:19">
      <c r="K794" s="830"/>
      <c r="L794" s="830"/>
      <c r="M794" s="830"/>
      <c r="N794" s="830"/>
      <c r="O794" s="830"/>
      <c r="P794" s="830"/>
      <c r="Q794" s="830"/>
      <c r="R794" s="830"/>
      <c r="S794" s="830"/>
    </row>
    <row r="795" spans="11:19">
      <c r="K795" s="830"/>
      <c r="L795" s="830"/>
      <c r="M795" s="830"/>
      <c r="N795" s="830"/>
      <c r="O795" s="830"/>
      <c r="P795" s="830"/>
      <c r="Q795" s="830"/>
      <c r="R795" s="830"/>
      <c r="S795" s="830"/>
    </row>
    <row r="796" spans="11:19">
      <c r="K796" s="830"/>
      <c r="L796" s="830"/>
      <c r="M796" s="830"/>
      <c r="N796" s="830"/>
      <c r="O796" s="830"/>
      <c r="P796" s="830"/>
      <c r="Q796" s="830"/>
      <c r="R796" s="830"/>
      <c r="S796" s="830"/>
    </row>
    <row r="797" spans="11:19">
      <c r="K797" s="830"/>
      <c r="L797" s="830"/>
      <c r="M797" s="830"/>
      <c r="N797" s="830"/>
      <c r="O797" s="830"/>
      <c r="P797" s="830"/>
      <c r="Q797" s="830"/>
      <c r="R797" s="830"/>
      <c r="S797" s="830"/>
    </row>
    <row r="798" spans="11:19">
      <c r="K798" s="830"/>
      <c r="L798" s="830"/>
      <c r="M798" s="830"/>
      <c r="N798" s="830"/>
      <c r="O798" s="830"/>
      <c r="P798" s="830"/>
      <c r="Q798" s="830"/>
      <c r="R798" s="830"/>
      <c r="S798" s="830"/>
    </row>
    <row r="799" spans="11:19">
      <c r="K799" s="830"/>
      <c r="L799" s="830"/>
      <c r="M799" s="830"/>
      <c r="N799" s="830"/>
      <c r="O799" s="830"/>
      <c r="P799" s="830"/>
      <c r="Q799" s="830"/>
      <c r="R799" s="830"/>
      <c r="S799" s="830"/>
    </row>
    <row r="800" spans="11:19">
      <c r="K800" s="830"/>
      <c r="L800" s="830"/>
      <c r="M800" s="830"/>
      <c r="N800" s="830"/>
      <c r="O800" s="830"/>
      <c r="P800" s="830"/>
      <c r="Q800" s="830"/>
      <c r="R800" s="830"/>
      <c r="S800" s="830"/>
    </row>
    <row r="801" spans="11:19">
      <c r="K801" s="830"/>
      <c r="L801" s="830"/>
      <c r="M801" s="830"/>
      <c r="N801" s="830"/>
      <c r="O801" s="830"/>
      <c r="P801" s="830"/>
      <c r="Q801" s="830"/>
      <c r="R801" s="830"/>
      <c r="S801" s="830"/>
    </row>
    <row r="802" spans="11:19">
      <c r="K802" s="830"/>
      <c r="L802" s="830"/>
      <c r="M802" s="830"/>
      <c r="N802" s="830"/>
      <c r="O802" s="830"/>
      <c r="P802" s="830"/>
      <c r="Q802" s="830"/>
      <c r="R802" s="830"/>
      <c r="S802" s="830"/>
    </row>
    <row r="803" spans="11:19">
      <c r="K803" s="830"/>
      <c r="L803" s="830"/>
      <c r="M803" s="830"/>
      <c r="N803" s="830"/>
      <c r="O803" s="830"/>
      <c r="P803" s="830"/>
      <c r="Q803" s="830"/>
      <c r="R803" s="830"/>
      <c r="S803" s="830"/>
    </row>
    <row r="804" spans="11:19">
      <c r="K804" s="830"/>
      <c r="L804" s="830"/>
      <c r="M804" s="830"/>
      <c r="N804" s="830"/>
      <c r="O804" s="830"/>
      <c r="P804" s="830"/>
      <c r="Q804" s="830"/>
      <c r="R804" s="830"/>
      <c r="S804" s="830"/>
    </row>
    <row r="805" spans="11:19">
      <c r="K805" s="830"/>
      <c r="L805" s="830"/>
      <c r="M805" s="830"/>
      <c r="N805" s="830"/>
      <c r="O805" s="830"/>
      <c r="P805" s="830"/>
      <c r="Q805" s="830"/>
      <c r="R805" s="830"/>
      <c r="S805" s="830"/>
    </row>
    <row r="806" spans="11:19">
      <c r="K806" s="830"/>
      <c r="L806" s="830"/>
      <c r="M806" s="830"/>
      <c r="N806" s="830"/>
      <c r="O806" s="830"/>
      <c r="P806" s="830"/>
      <c r="Q806" s="830"/>
      <c r="R806" s="830"/>
      <c r="S806" s="830"/>
    </row>
    <row r="807" spans="11:19">
      <c r="K807" s="830"/>
      <c r="L807" s="830"/>
      <c r="M807" s="830"/>
      <c r="N807" s="830"/>
      <c r="O807" s="830"/>
      <c r="P807" s="830"/>
      <c r="Q807" s="830"/>
      <c r="R807" s="830"/>
      <c r="S807" s="830"/>
    </row>
    <row r="808" spans="11:19">
      <c r="K808" s="830"/>
      <c r="L808" s="830"/>
      <c r="M808" s="830"/>
      <c r="N808" s="830"/>
      <c r="O808" s="830"/>
      <c r="P808" s="830"/>
      <c r="Q808" s="830"/>
      <c r="R808" s="830"/>
      <c r="S808" s="830"/>
    </row>
    <row r="809" spans="11:19">
      <c r="K809" s="830"/>
      <c r="L809" s="830"/>
      <c r="M809" s="830"/>
      <c r="N809" s="830"/>
      <c r="O809" s="830"/>
      <c r="P809" s="830"/>
      <c r="Q809" s="830"/>
      <c r="R809" s="830"/>
      <c r="S809" s="830"/>
    </row>
    <row r="810" spans="11:19">
      <c r="K810" s="830"/>
      <c r="L810" s="830"/>
      <c r="M810" s="830"/>
      <c r="N810" s="830"/>
      <c r="O810" s="830"/>
      <c r="P810" s="830"/>
      <c r="Q810" s="830"/>
      <c r="R810" s="830"/>
      <c r="S810" s="830"/>
    </row>
    <row r="811" spans="11:19">
      <c r="K811" s="830"/>
      <c r="L811" s="830"/>
      <c r="M811" s="830"/>
      <c r="N811" s="830"/>
      <c r="O811" s="830"/>
      <c r="P811" s="830"/>
      <c r="Q811" s="830"/>
      <c r="R811" s="830"/>
      <c r="S811" s="830"/>
    </row>
    <row r="812" spans="11:19">
      <c r="K812" s="830"/>
      <c r="L812" s="830"/>
      <c r="M812" s="830"/>
      <c r="N812" s="830"/>
      <c r="O812" s="830"/>
      <c r="P812" s="830"/>
      <c r="Q812" s="830"/>
      <c r="R812" s="830"/>
      <c r="S812" s="830"/>
    </row>
    <row r="813" spans="11:19">
      <c r="K813" s="830"/>
      <c r="L813" s="830"/>
      <c r="M813" s="830"/>
      <c r="N813" s="830"/>
      <c r="O813" s="830"/>
      <c r="P813" s="830"/>
      <c r="Q813" s="830"/>
      <c r="R813" s="830"/>
      <c r="S813" s="830"/>
    </row>
    <row r="814" spans="11:19">
      <c r="K814" s="830"/>
      <c r="L814" s="830"/>
      <c r="M814" s="830"/>
      <c r="N814" s="830"/>
      <c r="O814" s="830"/>
      <c r="P814" s="830"/>
      <c r="Q814" s="830"/>
      <c r="R814" s="830"/>
      <c r="S814" s="830"/>
    </row>
    <row r="815" spans="11:19">
      <c r="K815" s="830"/>
      <c r="L815" s="830"/>
      <c r="M815" s="830"/>
      <c r="N815" s="830"/>
      <c r="O815" s="830"/>
      <c r="P815" s="830"/>
      <c r="Q815" s="830"/>
      <c r="R815" s="830"/>
      <c r="S815" s="830"/>
    </row>
    <row r="816" spans="11:19">
      <c r="K816" s="830"/>
      <c r="L816" s="830"/>
      <c r="M816" s="830"/>
      <c r="N816" s="830"/>
      <c r="O816" s="830"/>
      <c r="P816" s="830"/>
      <c r="Q816" s="830"/>
      <c r="R816" s="830"/>
      <c r="S816" s="830"/>
    </row>
    <row r="817" spans="11:19">
      <c r="K817" s="830"/>
      <c r="L817" s="830"/>
      <c r="M817" s="830"/>
      <c r="N817" s="830"/>
      <c r="O817" s="830"/>
      <c r="P817" s="830"/>
      <c r="Q817" s="830"/>
      <c r="R817" s="830"/>
      <c r="S817" s="830"/>
    </row>
    <row r="818" spans="11:19">
      <c r="K818" s="830"/>
      <c r="L818" s="830"/>
      <c r="M818" s="830"/>
      <c r="N818" s="830"/>
      <c r="O818" s="830"/>
      <c r="P818" s="830"/>
      <c r="Q818" s="830"/>
      <c r="R818" s="830"/>
      <c r="S818" s="830"/>
    </row>
    <row r="819" spans="11:19">
      <c r="K819" s="830"/>
      <c r="L819" s="830"/>
      <c r="M819" s="830"/>
      <c r="N819" s="830"/>
      <c r="O819" s="830"/>
      <c r="P819" s="830"/>
      <c r="Q819" s="830"/>
      <c r="R819" s="830"/>
      <c r="S819" s="830"/>
    </row>
    <row r="820" spans="11:19">
      <c r="K820" s="830"/>
      <c r="L820" s="830"/>
      <c r="M820" s="830"/>
      <c r="N820" s="830"/>
      <c r="O820" s="830"/>
      <c r="P820" s="830"/>
      <c r="Q820" s="830"/>
      <c r="R820" s="830"/>
      <c r="S820" s="830"/>
    </row>
    <row r="821" spans="11:19">
      <c r="K821" s="830"/>
      <c r="L821" s="830"/>
      <c r="M821" s="830"/>
      <c r="N821" s="830"/>
      <c r="O821" s="830"/>
      <c r="P821" s="830"/>
      <c r="Q821" s="830"/>
      <c r="R821" s="830"/>
      <c r="S821" s="830"/>
    </row>
    <row r="822" spans="11:19">
      <c r="K822" s="830"/>
      <c r="L822" s="830"/>
      <c r="M822" s="830"/>
      <c r="N822" s="830"/>
      <c r="O822" s="830"/>
      <c r="P822" s="830"/>
      <c r="Q822" s="830"/>
      <c r="R822" s="830"/>
      <c r="S822" s="830"/>
    </row>
    <row r="823" spans="11:19">
      <c r="K823" s="830"/>
      <c r="L823" s="830"/>
      <c r="M823" s="830"/>
      <c r="N823" s="830"/>
      <c r="O823" s="830"/>
      <c r="P823" s="830"/>
      <c r="Q823" s="830"/>
      <c r="R823" s="830"/>
      <c r="S823" s="830"/>
    </row>
    <row r="824" spans="11:19">
      <c r="K824" s="830"/>
      <c r="L824" s="830"/>
      <c r="M824" s="830"/>
      <c r="N824" s="830"/>
      <c r="O824" s="830"/>
      <c r="P824" s="830"/>
      <c r="Q824" s="830"/>
      <c r="R824" s="830"/>
      <c r="S824" s="830"/>
    </row>
    <row r="825" spans="11:19">
      <c r="K825" s="830"/>
      <c r="L825" s="830"/>
      <c r="M825" s="830"/>
      <c r="N825" s="830"/>
      <c r="O825" s="830"/>
      <c r="P825" s="830"/>
      <c r="Q825" s="830"/>
      <c r="R825" s="830"/>
      <c r="S825" s="830"/>
    </row>
    <row r="826" spans="11:19">
      <c r="K826" s="830"/>
      <c r="L826" s="830"/>
      <c r="M826" s="830"/>
      <c r="N826" s="830"/>
      <c r="O826" s="830"/>
      <c r="P826" s="830"/>
      <c r="Q826" s="830"/>
      <c r="R826" s="830"/>
      <c r="S826" s="830"/>
    </row>
    <row r="827" spans="11:19">
      <c r="K827" s="830"/>
      <c r="L827" s="830"/>
      <c r="M827" s="830"/>
      <c r="N827" s="830"/>
      <c r="O827" s="830"/>
      <c r="P827" s="830"/>
      <c r="Q827" s="830"/>
      <c r="R827" s="830"/>
      <c r="S827" s="830"/>
    </row>
    <row r="828" spans="11:19">
      <c r="K828" s="830"/>
      <c r="L828" s="830"/>
      <c r="M828" s="830"/>
      <c r="N828" s="830"/>
      <c r="O828" s="830"/>
      <c r="P828" s="830"/>
      <c r="Q828" s="830"/>
      <c r="R828" s="830"/>
      <c r="S828" s="830"/>
    </row>
    <row r="829" spans="11:19">
      <c r="K829" s="830"/>
      <c r="L829" s="830"/>
      <c r="M829" s="830"/>
      <c r="N829" s="830"/>
      <c r="O829" s="830"/>
      <c r="P829" s="830"/>
      <c r="Q829" s="830"/>
      <c r="R829" s="830"/>
      <c r="S829" s="830"/>
    </row>
    <row r="830" spans="11:19">
      <c r="K830" s="830"/>
      <c r="L830" s="830"/>
      <c r="M830" s="830"/>
      <c r="N830" s="830"/>
      <c r="O830" s="830"/>
      <c r="P830" s="830"/>
      <c r="Q830" s="830"/>
      <c r="R830" s="830"/>
      <c r="S830" s="830"/>
    </row>
    <row r="831" spans="11:19">
      <c r="K831" s="830"/>
      <c r="L831" s="830"/>
      <c r="M831" s="830"/>
      <c r="N831" s="830"/>
      <c r="O831" s="830"/>
      <c r="P831" s="830"/>
      <c r="Q831" s="830"/>
      <c r="R831" s="830"/>
      <c r="S831" s="830"/>
    </row>
    <row r="832" spans="11:19">
      <c r="K832" s="830"/>
      <c r="L832" s="830"/>
      <c r="M832" s="830"/>
      <c r="N832" s="830"/>
      <c r="O832" s="830"/>
      <c r="P832" s="830"/>
      <c r="Q832" s="830"/>
      <c r="R832" s="830"/>
      <c r="S832" s="830"/>
    </row>
    <row r="833" spans="11:19">
      <c r="K833" s="830"/>
      <c r="L833" s="830"/>
      <c r="M833" s="830"/>
      <c r="N833" s="830"/>
      <c r="O833" s="830"/>
      <c r="P833" s="830"/>
      <c r="Q833" s="830"/>
      <c r="R833" s="830"/>
      <c r="S833" s="830"/>
    </row>
    <row r="834" spans="11:19">
      <c r="K834" s="830"/>
      <c r="L834" s="830"/>
      <c r="M834" s="830"/>
      <c r="N834" s="830"/>
      <c r="O834" s="830"/>
      <c r="P834" s="830"/>
      <c r="Q834" s="830"/>
      <c r="R834" s="830"/>
      <c r="S834" s="830"/>
    </row>
    <row r="835" spans="11:19">
      <c r="K835" s="830"/>
      <c r="L835" s="830"/>
      <c r="M835" s="830"/>
      <c r="N835" s="830"/>
      <c r="O835" s="830"/>
      <c r="P835" s="830"/>
      <c r="Q835" s="830"/>
      <c r="R835" s="830"/>
      <c r="S835" s="830"/>
    </row>
    <row r="836" spans="11:19">
      <c r="K836" s="830"/>
      <c r="L836" s="830"/>
      <c r="M836" s="830"/>
      <c r="N836" s="830"/>
      <c r="O836" s="830"/>
      <c r="P836" s="830"/>
      <c r="Q836" s="830"/>
      <c r="R836" s="830"/>
      <c r="S836" s="830"/>
    </row>
    <row r="837" spans="11:19">
      <c r="K837" s="830"/>
      <c r="L837" s="830"/>
      <c r="M837" s="830"/>
      <c r="N837" s="830"/>
      <c r="O837" s="830"/>
      <c r="P837" s="830"/>
      <c r="Q837" s="830"/>
      <c r="R837" s="830"/>
      <c r="S837" s="830"/>
    </row>
    <row r="838" spans="11:19">
      <c r="K838" s="830"/>
      <c r="L838" s="830"/>
      <c r="M838" s="830"/>
      <c r="N838" s="830"/>
      <c r="O838" s="830"/>
      <c r="P838" s="830"/>
      <c r="Q838" s="830"/>
      <c r="R838" s="830"/>
      <c r="S838" s="830"/>
    </row>
    <row r="839" spans="11:19">
      <c r="K839" s="830"/>
      <c r="L839" s="830"/>
      <c r="M839" s="830"/>
      <c r="N839" s="830"/>
      <c r="O839" s="830"/>
      <c r="P839" s="830"/>
      <c r="Q839" s="830"/>
      <c r="R839" s="830"/>
      <c r="S839" s="830"/>
    </row>
    <row r="840" spans="11:19">
      <c r="K840" s="830"/>
      <c r="L840" s="830"/>
      <c r="M840" s="830"/>
      <c r="N840" s="830"/>
      <c r="O840" s="830"/>
      <c r="P840" s="830"/>
      <c r="Q840" s="830"/>
      <c r="R840" s="830"/>
      <c r="S840" s="830"/>
    </row>
    <row r="841" spans="11:19">
      <c r="K841" s="830"/>
      <c r="L841" s="830"/>
      <c r="M841" s="830"/>
      <c r="N841" s="830"/>
      <c r="O841" s="830"/>
      <c r="P841" s="830"/>
      <c r="Q841" s="830"/>
      <c r="R841" s="830"/>
      <c r="S841" s="830"/>
    </row>
    <row r="842" spans="11:19">
      <c r="K842" s="830"/>
      <c r="L842" s="830"/>
      <c r="M842" s="830"/>
      <c r="N842" s="830"/>
      <c r="O842" s="830"/>
      <c r="P842" s="830"/>
      <c r="Q842" s="830"/>
      <c r="R842" s="830"/>
      <c r="S842" s="830"/>
    </row>
    <row r="843" spans="11:19">
      <c r="K843" s="830"/>
      <c r="L843" s="830"/>
      <c r="M843" s="830"/>
      <c r="N843" s="830"/>
      <c r="O843" s="830"/>
      <c r="P843" s="830"/>
      <c r="Q843" s="830"/>
      <c r="R843" s="830"/>
      <c r="S843" s="830"/>
    </row>
    <row r="844" spans="11:19">
      <c r="K844" s="830"/>
      <c r="L844" s="830"/>
      <c r="M844" s="830"/>
      <c r="N844" s="830"/>
      <c r="O844" s="830"/>
      <c r="P844" s="830"/>
      <c r="Q844" s="830"/>
      <c r="R844" s="830"/>
      <c r="S844" s="830"/>
    </row>
    <row r="845" spans="11:19">
      <c r="K845" s="830"/>
      <c r="L845" s="830"/>
      <c r="M845" s="830"/>
      <c r="N845" s="830"/>
      <c r="O845" s="830"/>
      <c r="P845" s="830"/>
      <c r="Q845" s="830"/>
      <c r="R845" s="830"/>
      <c r="S845" s="830"/>
    </row>
    <row r="846" spans="11:19">
      <c r="K846" s="830"/>
      <c r="L846" s="830"/>
      <c r="M846" s="830"/>
      <c r="N846" s="830"/>
      <c r="O846" s="830"/>
      <c r="P846" s="830"/>
      <c r="Q846" s="830"/>
      <c r="R846" s="830"/>
      <c r="S846" s="830"/>
    </row>
    <row r="847" spans="11:19">
      <c r="K847" s="830"/>
      <c r="L847" s="830"/>
      <c r="M847" s="830"/>
      <c r="N847" s="830"/>
      <c r="O847" s="830"/>
      <c r="P847" s="830"/>
      <c r="Q847" s="830"/>
      <c r="R847" s="830"/>
      <c r="S847" s="830"/>
    </row>
    <row r="848" spans="11:19">
      <c r="K848" s="830"/>
      <c r="L848" s="830"/>
      <c r="M848" s="830"/>
      <c r="N848" s="830"/>
      <c r="O848" s="830"/>
      <c r="P848" s="830"/>
      <c r="Q848" s="830"/>
      <c r="R848" s="830"/>
      <c r="S848" s="830"/>
    </row>
    <row r="849" spans="11:19">
      <c r="K849" s="830"/>
      <c r="L849" s="830"/>
      <c r="M849" s="830"/>
      <c r="N849" s="830"/>
      <c r="O849" s="830"/>
      <c r="P849" s="830"/>
      <c r="Q849" s="830"/>
      <c r="R849" s="830"/>
      <c r="S849" s="830"/>
    </row>
    <row r="850" spans="11:19">
      <c r="K850" s="830"/>
      <c r="L850" s="830"/>
      <c r="M850" s="830"/>
      <c r="N850" s="830"/>
      <c r="O850" s="830"/>
      <c r="P850" s="830"/>
      <c r="Q850" s="830"/>
      <c r="R850" s="830"/>
      <c r="S850" s="830"/>
    </row>
    <row r="851" spans="11:19">
      <c r="K851" s="830"/>
      <c r="L851" s="830"/>
      <c r="M851" s="830"/>
      <c r="N851" s="830"/>
      <c r="O851" s="830"/>
      <c r="P851" s="830"/>
      <c r="Q851" s="830"/>
      <c r="R851" s="830"/>
      <c r="S851" s="830"/>
    </row>
    <row r="852" spans="11:19">
      <c r="K852" s="830"/>
      <c r="L852" s="830"/>
      <c r="M852" s="830"/>
      <c r="N852" s="830"/>
      <c r="O852" s="830"/>
      <c r="P852" s="830"/>
      <c r="Q852" s="830"/>
      <c r="R852" s="830"/>
      <c r="S852" s="830"/>
    </row>
    <row r="853" spans="11:19">
      <c r="K853" s="830"/>
      <c r="L853" s="830"/>
      <c r="M853" s="830"/>
      <c r="N853" s="830"/>
      <c r="O853" s="830"/>
      <c r="P853" s="830"/>
      <c r="Q853" s="830"/>
      <c r="R853" s="830"/>
      <c r="S853" s="830"/>
    </row>
    <row r="854" spans="11:19">
      <c r="K854" s="830"/>
      <c r="L854" s="830"/>
      <c r="M854" s="830"/>
      <c r="N854" s="830"/>
      <c r="O854" s="830"/>
      <c r="P854" s="830"/>
      <c r="Q854" s="830"/>
      <c r="R854" s="830"/>
      <c r="S854" s="830"/>
    </row>
    <row r="855" spans="11:19">
      <c r="K855" s="830"/>
      <c r="L855" s="830"/>
      <c r="M855" s="830"/>
      <c r="N855" s="830"/>
      <c r="O855" s="830"/>
      <c r="P855" s="830"/>
      <c r="Q855" s="830"/>
      <c r="R855" s="830"/>
      <c r="S855" s="830"/>
    </row>
    <row r="856" spans="11:19">
      <c r="K856" s="830"/>
      <c r="L856" s="830"/>
      <c r="M856" s="830"/>
      <c r="N856" s="830"/>
      <c r="O856" s="830"/>
      <c r="P856" s="830"/>
      <c r="Q856" s="830"/>
      <c r="R856" s="830"/>
      <c r="S856" s="830"/>
    </row>
    <row r="857" spans="11:19">
      <c r="K857" s="830"/>
      <c r="L857" s="830"/>
      <c r="M857" s="830"/>
      <c r="N857" s="830"/>
      <c r="O857" s="830"/>
      <c r="P857" s="830"/>
      <c r="Q857" s="830"/>
      <c r="R857" s="830"/>
      <c r="S857" s="830"/>
    </row>
    <row r="858" spans="11:19">
      <c r="K858" s="830"/>
      <c r="L858" s="830"/>
      <c r="M858" s="830"/>
      <c r="N858" s="830"/>
      <c r="O858" s="830"/>
      <c r="P858" s="830"/>
      <c r="Q858" s="830"/>
      <c r="R858" s="830"/>
      <c r="S858" s="830"/>
    </row>
    <row r="859" spans="11:19">
      <c r="K859" s="830"/>
      <c r="L859" s="830"/>
      <c r="M859" s="830"/>
      <c r="N859" s="830"/>
      <c r="O859" s="830"/>
      <c r="P859" s="830"/>
      <c r="Q859" s="830"/>
      <c r="R859" s="830"/>
      <c r="S859" s="830"/>
    </row>
    <row r="860" spans="11:19">
      <c r="K860" s="830"/>
      <c r="L860" s="830"/>
      <c r="M860" s="830"/>
      <c r="N860" s="830"/>
      <c r="O860" s="830"/>
      <c r="P860" s="830"/>
      <c r="Q860" s="830"/>
      <c r="R860" s="830"/>
      <c r="S860" s="830"/>
    </row>
    <row r="861" spans="11:19">
      <c r="K861" s="830"/>
      <c r="L861" s="830"/>
      <c r="M861" s="830"/>
      <c r="N861" s="830"/>
      <c r="O861" s="830"/>
      <c r="P861" s="830"/>
      <c r="Q861" s="830"/>
      <c r="R861" s="830"/>
      <c r="S861" s="830"/>
    </row>
    <row r="862" spans="11:19">
      <c r="K862" s="830"/>
      <c r="L862" s="830"/>
      <c r="M862" s="830"/>
      <c r="N862" s="830"/>
      <c r="O862" s="830"/>
      <c r="P862" s="830"/>
      <c r="Q862" s="830"/>
      <c r="R862" s="830"/>
      <c r="S862" s="830"/>
    </row>
    <row r="863" spans="11:19">
      <c r="K863" s="830"/>
      <c r="L863" s="830"/>
      <c r="M863" s="830"/>
      <c r="N863" s="830"/>
      <c r="O863" s="830"/>
      <c r="P863" s="830"/>
      <c r="Q863" s="830"/>
      <c r="R863" s="830"/>
      <c r="S863" s="830"/>
    </row>
    <row r="864" spans="11:19">
      <c r="K864" s="830"/>
      <c r="L864" s="830"/>
      <c r="M864" s="830"/>
      <c r="N864" s="830"/>
      <c r="O864" s="830"/>
      <c r="P864" s="830"/>
      <c r="Q864" s="830"/>
      <c r="R864" s="830"/>
      <c r="S864" s="830"/>
    </row>
    <row r="865" spans="11:19">
      <c r="K865" s="830"/>
      <c r="L865" s="830"/>
      <c r="M865" s="830"/>
      <c r="N865" s="830"/>
      <c r="O865" s="830"/>
      <c r="P865" s="830"/>
      <c r="Q865" s="830"/>
      <c r="R865" s="830"/>
      <c r="S865" s="830"/>
    </row>
    <row r="866" spans="11:19">
      <c r="K866" s="830"/>
      <c r="L866" s="830"/>
      <c r="M866" s="830"/>
      <c r="N866" s="830"/>
      <c r="O866" s="830"/>
      <c r="P866" s="830"/>
      <c r="Q866" s="830"/>
      <c r="R866" s="830"/>
      <c r="S866" s="830"/>
    </row>
    <row r="867" spans="11:19">
      <c r="K867" s="830"/>
      <c r="L867" s="830"/>
      <c r="M867" s="830"/>
      <c r="N867" s="830"/>
      <c r="O867" s="830"/>
      <c r="P867" s="830"/>
      <c r="Q867" s="830"/>
      <c r="R867" s="830"/>
      <c r="S867" s="830"/>
    </row>
    <row r="868" spans="11:19">
      <c r="K868" s="830"/>
      <c r="L868" s="830"/>
      <c r="M868" s="830"/>
      <c r="N868" s="830"/>
      <c r="O868" s="830"/>
      <c r="P868" s="830"/>
      <c r="Q868" s="830"/>
      <c r="R868" s="830"/>
      <c r="S868" s="830"/>
    </row>
    <row r="869" spans="11:19">
      <c r="K869" s="830"/>
      <c r="L869" s="830"/>
      <c r="M869" s="830"/>
      <c r="N869" s="830"/>
      <c r="O869" s="830"/>
      <c r="P869" s="830"/>
      <c r="Q869" s="830"/>
      <c r="R869" s="830"/>
      <c r="S869" s="830"/>
    </row>
    <row r="870" spans="11:19">
      <c r="K870" s="830"/>
      <c r="L870" s="830"/>
      <c r="M870" s="830"/>
      <c r="N870" s="830"/>
      <c r="O870" s="830"/>
      <c r="P870" s="830"/>
      <c r="Q870" s="830"/>
      <c r="R870" s="830"/>
      <c r="S870" s="830"/>
    </row>
    <row r="871" spans="11:19">
      <c r="K871" s="830"/>
      <c r="L871" s="830"/>
      <c r="M871" s="830"/>
      <c r="N871" s="830"/>
      <c r="O871" s="830"/>
      <c r="P871" s="830"/>
      <c r="Q871" s="830"/>
      <c r="R871" s="830"/>
      <c r="S871" s="830"/>
    </row>
    <row r="872" spans="11:19">
      <c r="K872" s="830"/>
      <c r="L872" s="830"/>
      <c r="M872" s="830"/>
      <c r="N872" s="830"/>
      <c r="O872" s="830"/>
      <c r="P872" s="830"/>
      <c r="Q872" s="830"/>
      <c r="R872" s="830"/>
      <c r="S872" s="830"/>
    </row>
    <row r="873" spans="11:19">
      <c r="K873" s="830"/>
      <c r="L873" s="830"/>
      <c r="M873" s="830"/>
      <c r="N873" s="830"/>
      <c r="O873" s="830"/>
      <c r="P873" s="830"/>
      <c r="Q873" s="830"/>
      <c r="R873" s="830"/>
      <c r="S873" s="830"/>
    </row>
    <row r="874" spans="11:19">
      <c r="K874" s="830"/>
      <c r="L874" s="830"/>
      <c r="M874" s="830"/>
      <c r="N874" s="830"/>
      <c r="O874" s="830"/>
      <c r="P874" s="830"/>
      <c r="Q874" s="830"/>
      <c r="R874" s="830"/>
      <c r="S874" s="830"/>
    </row>
    <row r="875" spans="11:19">
      <c r="K875" s="830"/>
      <c r="L875" s="830"/>
      <c r="M875" s="830"/>
      <c r="N875" s="830"/>
      <c r="O875" s="830"/>
      <c r="P875" s="830"/>
      <c r="Q875" s="830"/>
      <c r="R875" s="830"/>
      <c r="S875" s="830"/>
    </row>
    <row r="876" spans="11:19">
      <c r="K876" s="830"/>
      <c r="L876" s="830"/>
      <c r="M876" s="830"/>
      <c r="N876" s="830"/>
      <c r="O876" s="830"/>
      <c r="P876" s="830"/>
      <c r="Q876" s="830"/>
      <c r="R876" s="830"/>
      <c r="S876" s="830"/>
    </row>
    <row r="877" spans="11:19">
      <c r="K877" s="830"/>
      <c r="L877" s="830"/>
      <c r="M877" s="830"/>
      <c r="N877" s="830"/>
      <c r="O877" s="830"/>
      <c r="P877" s="830"/>
      <c r="Q877" s="830"/>
      <c r="R877" s="830"/>
      <c r="S877" s="830"/>
    </row>
    <row r="878" spans="11:19">
      <c r="K878" s="830"/>
      <c r="L878" s="830"/>
      <c r="M878" s="830"/>
      <c r="N878" s="830"/>
      <c r="O878" s="830"/>
      <c r="P878" s="830"/>
      <c r="Q878" s="830"/>
      <c r="R878" s="830"/>
      <c r="S878" s="830"/>
    </row>
    <row r="879" spans="11:19">
      <c r="K879" s="830"/>
      <c r="L879" s="830"/>
      <c r="M879" s="830"/>
      <c r="N879" s="830"/>
      <c r="O879" s="830"/>
      <c r="P879" s="830"/>
      <c r="Q879" s="830"/>
      <c r="R879" s="830"/>
      <c r="S879" s="830"/>
    </row>
    <row r="880" spans="11:19">
      <c r="K880" s="830"/>
      <c r="L880" s="830"/>
      <c r="M880" s="830"/>
      <c r="N880" s="830"/>
      <c r="O880" s="830"/>
      <c r="P880" s="830"/>
      <c r="Q880" s="830"/>
      <c r="R880" s="830"/>
      <c r="S880" s="830"/>
    </row>
    <row r="881" spans="11:19">
      <c r="K881" s="830"/>
      <c r="L881" s="830"/>
      <c r="M881" s="830"/>
      <c r="N881" s="830"/>
      <c r="O881" s="830"/>
      <c r="P881" s="830"/>
      <c r="Q881" s="830"/>
      <c r="R881" s="830"/>
      <c r="S881" s="830"/>
    </row>
    <row r="882" spans="11:19">
      <c r="K882" s="830"/>
      <c r="L882" s="830"/>
      <c r="M882" s="830"/>
      <c r="N882" s="830"/>
      <c r="O882" s="830"/>
      <c r="P882" s="830"/>
      <c r="Q882" s="830"/>
      <c r="R882" s="830"/>
      <c r="S882" s="830"/>
    </row>
    <row r="883" spans="11:19">
      <c r="K883" s="830"/>
      <c r="L883" s="830"/>
      <c r="M883" s="830"/>
      <c r="N883" s="830"/>
      <c r="O883" s="830"/>
      <c r="P883" s="830"/>
      <c r="Q883" s="830"/>
      <c r="R883" s="830"/>
      <c r="S883" s="830"/>
    </row>
    <row r="884" spans="11:19">
      <c r="K884" s="830"/>
      <c r="L884" s="830"/>
      <c r="M884" s="830"/>
      <c r="N884" s="830"/>
      <c r="O884" s="830"/>
      <c r="P884" s="830"/>
      <c r="Q884" s="830"/>
      <c r="R884" s="830"/>
      <c r="S884" s="830"/>
    </row>
    <row r="885" spans="11:19">
      <c r="K885" s="830"/>
      <c r="L885" s="830"/>
      <c r="M885" s="830"/>
      <c r="N885" s="830"/>
      <c r="O885" s="830"/>
      <c r="P885" s="830"/>
      <c r="Q885" s="830"/>
      <c r="R885" s="830"/>
      <c r="S885" s="830"/>
    </row>
    <row r="886" spans="11:19">
      <c r="K886" s="830"/>
      <c r="L886" s="830"/>
      <c r="M886" s="830"/>
      <c r="N886" s="830"/>
      <c r="O886" s="830"/>
      <c r="P886" s="830"/>
      <c r="Q886" s="830"/>
      <c r="R886" s="830"/>
      <c r="S886" s="830"/>
    </row>
    <row r="887" spans="11:19">
      <c r="K887" s="830"/>
      <c r="L887" s="830"/>
      <c r="M887" s="830"/>
      <c r="N887" s="830"/>
      <c r="O887" s="830"/>
      <c r="P887" s="830"/>
      <c r="Q887" s="830"/>
      <c r="R887" s="830"/>
      <c r="S887" s="830"/>
    </row>
    <row r="888" spans="11:19">
      <c r="K888" s="830"/>
      <c r="L888" s="830"/>
      <c r="M888" s="830"/>
      <c r="N888" s="830"/>
      <c r="O888" s="830"/>
      <c r="P888" s="830"/>
      <c r="Q888" s="830"/>
      <c r="R888" s="830"/>
      <c r="S888" s="830"/>
    </row>
    <row r="889" spans="11:19">
      <c r="K889" s="830"/>
      <c r="L889" s="830"/>
      <c r="M889" s="830"/>
      <c r="N889" s="830"/>
      <c r="O889" s="830"/>
      <c r="P889" s="830"/>
      <c r="Q889" s="830"/>
      <c r="R889" s="830"/>
      <c r="S889" s="830"/>
    </row>
    <row r="890" spans="11:19">
      <c r="K890" s="830"/>
      <c r="L890" s="830"/>
      <c r="M890" s="830"/>
      <c r="N890" s="830"/>
      <c r="O890" s="830"/>
      <c r="P890" s="830"/>
      <c r="Q890" s="830"/>
      <c r="R890" s="830"/>
      <c r="S890" s="830"/>
    </row>
    <row r="891" spans="11:19">
      <c r="K891" s="830"/>
      <c r="L891" s="830"/>
      <c r="M891" s="830"/>
      <c r="N891" s="830"/>
      <c r="O891" s="830"/>
      <c r="P891" s="830"/>
      <c r="Q891" s="830"/>
      <c r="R891" s="830"/>
      <c r="S891" s="830"/>
    </row>
    <row r="892" spans="11:19">
      <c r="K892" s="830"/>
      <c r="L892" s="830"/>
      <c r="M892" s="830"/>
      <c r="N892" s="830"/>
      <c r="O892" s="830"/>
      <c r="P892" s="830"/>
      <c r="Q892" s="830"/>
      <c r="R892" s="830"/>
      <c r="S892" s="830"/>
    </row>
    <row r="893" spans="11:19">
      <c r="K893" s="830"/>
      <c r="L893" s="830"/>
      <c r="M893" s="830"/>
      <c r="N893" s="830"/>
      <c r="O893" s="830"/>
      <c r="P893" s="830"/>
      <c r="Q893" s="830"/>
      <c r="R893" s="830"/>
      <c r="S893" s="830"/>
    </row>
    <row r="894" spans="11:19">
      <c r="K894" s="830"/>
      <c r="L894" s="830"/>
      <c r="M894" s="830"/>
      <c r="N894" s="830"/>
      <c r="O894" s="830"/>
      <c r="P894" s="830"/>
      <c r="Q894" s="830"/>
      <c r="R894" s="830"/>
      <c r="S894" s="830"/>
    </row>
    <row r="895" spans="11:19">
      <c r="K895" s="830"/>
      <c r="L895" s="830"/>
      <c r="M895" s="830"/>
      <c r="N895" s="830"/>
      <c r="O895" s="830"/>
      <c r="P895" s="830"/>
      <c r="Q895" s="830"/>
      <c r="R895" s="830"/>
      <c r="S895" s="830"/>
    </row>
    <row r="896" spans="11:19">
      <c r="K896" s="830"/>
      <c r="L896" s="830"/>
      <c r="M896" s="830"/>
      <c r="N896" s="830"/>
      <c r="O896" s="830"/>
      <c r="P896" s="830"/>
      <c r="Q896" s="830"/>
      <c r="R896" s="830"/>
      <c r="S896" s="830"/>
    </row>
    <row r="897" spans="11:19">
      <c r="K897" s="830"/>
      <c r="L897" s="830"/>
      <c r="M897" s="830"/>
      <c r="N897" s="830"/>
      <c r="O897" s="830"/>
      <c r="P897" s="830"/>
      <c r="Q897" s="830"/>
      <c r="R897" s="830"/>
      <c r="S897" s="830"/>
    </row>
    <row r="898" spans="11:19">
      <c r="K898" s="830"/>
      <c r="L898" s="830"/>
      <c r="M898" s="830"/>
      <c r="N898" s="830"/>
      <c r="O898" s="830"/>
      <c r="P898" s="830"/>
      <c r="Q898" s="830"/>
      <c r="R898" s="830"/>
      <c r="S898" s="830"/>
    </row>
    <row r="899" spans="11:19">
      <c r="K899" s="830"/>
      <c r="L899" s="830"/>
      <c r="M899" s="830"/>
      <c r="N899" s="830"/>
      <c r="O899" s="830"/>
      <c r="P899" s="830"/>
      <c r="Q899" s="830"/>
      <c r="R899" s="830"/>
      <c r="S899" s="830"/>
    </row>
    <row r="900" spans="11:19">
      <c r="K900" s="830"/>
      <c r="L900" s="830"/>
      <c r="M900" s="830"/>
      <c r="N900" s="830"/>
      <c r="O900" s="830"/>
      <c r="P900" s="830"/>
      <c r="Q900" s="830"/>
      <c r="R900" s="830"/>
      <c r="S900" s="830"/>
    </row>
    <row r="901" spans="11:19">
      <c r="K901" s="830"/>
      <c r="L901" s="830"/>
      <c r="M901" s="830"/>
      <c r="N901" s="830"/>
      <c r="O901" s="830"/>
      <c r="P901" s="830"/>
      <c r="Q901" s="830"/>
      <c r="R901" s="830"/>
      <c r="S901" s="830"/>
    </row>
    <row r="902" spans="11:19">
      <c r="K902" s="830"/>
      <c r="L902" s="830"/>
      <c r="M902" s="830"/>
      <c r="N902" s="830"/>
      <c r="O902" s="830"/>
      <c r="P902" s="830"/>
      <c r="Q902" s="830"/>
      <c r="R902" s="830"/>
      <c r="S902" s="830"/>
    </row>
    <row r="903" spans="11:19">
      <c r="K903" s="830"/>
      <c r="L903" s="830"/>
      <c r="M903" s="830"/>
      <c r="N903" s="830"/>
      <c r="O903" s="830"/>
      <c r="P903" s="830"/>
      <c r="Q903" s="830"/>
      <c r="R903" s="830"/>
      <c r="S903" s="830"/>
    </row>
    <row r="904" spans="11:19">
      <c r="K904" s="830"/>
      <c r="L904" s="830"/>
      <c r="M904" s="830"/>
      <c r="N904" s="830"/>
      <c r="O904" s="830"/>
      <c r="P904" s="830"/>
      <c r="Q904" s="830"/>
      <c r="R904" s="830"/>
      <c r="S904" s="830"/>
    </row>
    <row r="905" spans="11:19">
      <c r="K905" s="830"/>
      <c r="L905" s="830"/>
      <c r="M905" s="830"/>
      <c r="N905" s="830"/>
      <c r="O905" s="830"/>
      <c r="P905" s="830"/>
      <c r="Q905" s="830"/>
      <c r="R905" s="830"/>
      <c r="S905" s="830"/>
    </row>
    <row r="906" spans="11:19">
      <c r="K906" s="830"/>
      <c r="L906" s="830"/>
      <c r="M906" s="830"/>
      <c r="N906" s="830"/>
      <c r="O906" s="830"/>
      <c r="P906" s="830"/>
      <c r="Q906" s="830"/>
      <c r="R906" s="830"/>
      <c r="S906" s="830"/>
    </row>
    <row r="907" spans="11:19">
      <c r="K907" s="830"/>
      <c r="L907" s="830"/>
      <c r="M907" s="830"/>
      <c r="N907" s="830"/>
      <c r="O907" s="830"/>
      <c r="P907" s="830"/>
      <c r="Q907" s="830"/>
      <c r="R907" s="830"/>
      <c r="S907" s="830"/>
    </row>
    <row r="908" spans="11:19">
      <c r="K908" s="830"/>
      <c r="L908" s="830"/>
      <c r="M908" s="830"/>
      <c r="N908" s="830"/>
      <c r="O908" s="830"/>
      <c r="P908" s="830"/>
      <c r="Q908" s="830"/>
      <c r="R908" s="830"/>
      <c r="S908" s="830"/>
    </row>
    <row r="909" spans="11:19">
      <c r="K909" s="830"/>
      <c r="L909" s="830"/>
      <c r="M909" s="830"/>
      <c r="N909" s="830"/>
      <c r="O909" s="830"/>
      <c r="P909" s="830"/>
      <c r="Q909" s="830"/>
      <c r="R909" s="830"/>
      <c r="S909" s="830"/>
    </row>
    <row r="910" spans="11:19">
      <c r="K910" s="830"/>
      <c r="L910" s="830"/>
      <c r="M910" s="830"/>
      <c r="N910" s="830"/>
      <c r="O910" s="830"/>
      <c r="P910" s="830"/>
      <c r="Q910" s="830"/>
      <c r="R910" s="830"/>
      <c r="S910" s="830"/>
    </row>
    <row r="911" spans="11:19">
      <c r="K911" s="830"/>
      <c r="L911" s="830"/>
      <c r="M911" s="830"/>
      <c r="N911" s="830"/>
      <c r="O911" s="830"/>
      <c r="P911" s="830"/>
      <c r="Q911" s="830"/>
      <c r="R911" s="830"/>
      <c r="S911" s="830"/>
    </row>
    <row r="912" spans="11:19">
      <c r="K912" s="830"/>
      <c r="L912" s="830"/>
      <c r="M912" s="830"/>
      <c r="N912" s="830"/>
      <c r="O912" s="830"/>
      <c r="P912" s="830"/>
      <c r="Q912" s="830"/>
      <c r="R912" s="830"/>
      <c r="S912" s="830"/>
    </row>
    <row r="913" spans="11:19">
      <c r="K913" s="830"/>
      <c r="L913" s="830"/>
      <c r="M913" s="830"/>
      <c r="N913" s="830"/>
      <c r="O913" s="830"/>
      <c r="P913" s="830"/>
      <c r="Q913" s="830"/>
      <c r="R913" s="830"/>
      <c r="S913" s="830"/>
    </row>
    <row r="914" spans="11:19">
      <c r="K914" s="830"/>
      <c r="L914" s="830"/>
      <c r="M914" s="830"/>
      <c r="N914" s="830"/>
      <c r="O914" s="830"/>
      <c r="P914" s="830"/>
      <c r="Q914" s="830"/>
      <c r="R914" s="830"/>
      <c r="S914" s="830"/>
    </row>
    <row r="915" spans="11:19">
      <c r="K915" s="830"/>
      <c r="L915" s="830"/>
      <c r="M915" s="830"/>
      <c r="N915" s="830"/>
      <c r="O915" s="830"/>
      <c r="P915" s="830"/>
      <c r="Q915" s="830"/>
      <c r="R915" s="830"/>
      <c r="S915" s="830"/>
    </row>
    <row r="916" spans="11:19">
      <c r="K916" s="830"/>
      <c r="L916" s="830"/>
      <c r="M916" s="830"/>
      <c r="N916" s="830"/>
      <c r="O916" s="830"/>
      <c r="P916" s="830"/>
      <c r="Q916" s="830"/>
      <c r="R916" s="830"/>
      <c r="S916" s="830"/>
    </row>
    <row r="917" spans="11:19">
      <c r="K917" s="830"/>
      <c r="L917" s="830"/>
      <c r="M917" s="830"/>
      <c r="N917" s="830"/>
      <c r="O917" s="830"/>
      <c r="P917" s="830"/>
      <c r="Q917" s="830"/>
      <c r="R917" s="830"/>
      <c r="S917" s="830"/>
    </row>
    <row r="918" spans="11:19">
      <c r="K918" s="830"/>
      <c r="L918" s="830"/>
      <c r="M918" s="830"/>
      <c r="N918" s="830"/>
      <c r="O918" s="830"/>
      <c r="P918" s="830"/>
      <c r="Q918" s="830"/>
      <c r="R918" s="830"/>
      <c r="S918" s="830"/>
    </row>
    <row r="919" spans="11:19">
      <c r="K919" s="830"/>
      <c r="L919" s="830"/>
      <c r="M919" s="830"/>
      <c r="N919" s="830"/>
      <c r="O919" s="830"/>
      <c r="P919" s="830"/>
      <c r="Q919" s="830"/>
      <c r="R919" s="830"/>
      <c r="S919" s="830"/>
    </row>
    <row r="920" spans="11:19">
      <c r="K920" s="830"/>
      <c r="L920" s="830"/>
      <c r="M920" s="830"/>
      <c r="N920" s="830"/>
      <c r="O920" s="830"/>
      <c r="P920" s="830"/>
      <c r="Q920" s="830"/>
      <c r="R920" s="830"/>
      <c r="S920" s="830"/>
    </row>
    <row r="921" spans="11:19">
      <c r="K921" s="830"/>
      <c r="L921" s="830"/>
      <c r="M921" s="830"/>
      <c r="N921" s="830"/>
      <c r="O921" s="830"/>
      <c r="P921" s="830"/>
      <c r="Q921" s="830"/>
      <c r="R921" s="830"/>
      <c r="S921" s="830"/>
    </row>
    <row r="922" spans="11:19">
      <c r="K922" s="830"/>
      <c r="L922" s="830"/>
      <c r="M922" s="830"/>
      <c r="N922" s="830"/>
      <c r="O922" s="830"/>
      <c r="P922" s="830"/>
      <c r="Q922" s="830"/>
      <c r="R922" s="830"/>
      <c r="S922" s="830"/>
    </row>
    <row r="923" spans="11:19">
      <c r="K923" s="830"/>
      <c r="L923" s="830"/>
      <c r="M923" s="830"/>
      <c r="N923" s="830"/>
      <c r="O923" s="830"/>
      <c r="P923" s="830"/>
      <c r="Q923" s="830"/>
      <c r="R923" s="830"/>
      <c r="S923" s="830"/>
    </row>
    <row r="924" spans="11:19">
      <c r="K924" s="830"/>
      <c r="L924" s="830"/>
      <c r="M924" s="830"/>
      <c r="N924" s="830"/>
      <c r="O924" s="830"/>
      <c r="P924" s="830"/>
      <c r="Q924" s="830"/>
      <c r="R924" s="830"/>
      <c r="S924" s="830"/>
    </row>
    <row r="925" spans="11:19">
      <c r="K925" s="830"/>
      <c r="L925" s="830"/>
      <c r="M925" s="830"/>
      <c r="N925" s="830"/>
      <c r="O925" s="830"/>
      <c r="P925" s="830"/>
      <c r="Q925" s="830"/>
      <c r="R925" s="830"/>
      <c r="S925" s="830"/>
    </row>
    <row r="926" spans="11:19">
      <c r="K926" s="830"/>
      <c r="L926" s="830"/>
      <c r="M926" s="830"/>
      <c r="N926" s="830"/>
      <c r="O926" s="830"/>
      <c r="P926" s="830"/>
      <c r="Q926" s="830"/>
      <c r="R926" s="830"/>
      <c r="S926" s="830"/>
    </row>
    <row r="927" spans="11:19">
      <c r="K927" s="830"/>
      <c r="L927" s="830"/>
      <c r="M927" s="830"/>
      <c r="N927" s="830"/>
      <c r="O927" s="830"/>
      <c r="P927" s="830"/>
      <c r="Q927" s="830"/>
      <c r="R927" s="830"/>
      <c r="S927" s="830"/>
    </row>
    <row r="928" spans="11:19">
      <c r="K928" s="830"/>
      <c r="L928" s="830"/>
      <c r="M928" s="830"/>
      <c r="N928" s="830"/>
      <c r="O928" s="830"/>
      <c r="P928" s="830"/>
      <c r="Q928" s="830"/>
      <c r="R928" s="830"/>
      <c r="S928" s="830"/>
    </row>
    <row r="929" spans="11:19">
      <c r="K929" s="830"/>
      <c r="L929" s="830"/>
      <c r="M929" s="830"/>
      <c r="N929" s="830"/>
      <c r="O929" s="830"/>
      <c r="P929" s="830"/>
      <c r="Q929" s="830"/>
      <c r="R929" s="830"/>
      <c r="S929" s="830"/>
    </row>
    <row r="930" spans="11:19">
      <c r="K930" s="830"/>
      <c r="L930" s="830"/>
      <c r="M930" s="830"/>
      <c r="N930" s="830"/>
      <c r="O930" s="830"/>
      <c r="P930" s="830"/>
      <c r="Q930" s="830"/>
      <c r="R930" s="830"/>
      <c r="S930" s="830"/>
    </row>
    <row r="931" spans="11:19">
      <c r="K931" s="830"/>
      <c r="L931" s="830"/>
      <c r="M931" s="830"/>
      <c r="N931" s="830"/>
      <c r="O931" s="830"/>
      <c r="P931" s="830"/>
      <c r="Q931" s="830"/>
      <c r="R931" s="830"/>
      <c r="S931" s="830"/>
    </row>
    <row r="932" spans="11:19">
      <c r="K932" s="830"/>
      <c r="L932" s="830"/>
      <c r="M932" s="830"/>
      <c r="N932" s="830"/>
      <c r="O932" s="830"/>
      <c r="P932" s="830"/>
      <c r="Q932" s="830"/>
      <c r="R932" s="830"/>
      <c r="S932" s="830"/>
    </row>
    <row r="933" spans="11:19">
      <c r="K933" s="830"/>
      <c r="L933" s="830"/>
      <c r="M933" s="830"/>
      <c r="N933" s="830"/>
      <c r="O933" s="830"/>
      <c r="P933" s="830"/>
      <c r="Q933" s="830"/>
      <c r="R933" s="830"/>
      <c r="S933" s="830"/>
    </row>
    <row r="934" spans="11:19">
      <c r="K934" s="830"/>
      <c r="L934" s="830"/>
      <c r="M934" s="830"/>
      <c r="N934" s="830"/>
      <c r="O934" s="830"/>
      <c r="P934" s="830"/>
      <c r="Q934" s="830"/>
      <c r="R934" s="830"/>
      <c r="S934" s="830"/>
    </row>
    <row r="935" spans="11:19">
      <c r="K935" s="830"/>
      <c r="L935" s="830"/>
      <c r="M935" s="830"/>
      <c r="N935" s="830"/>
      <c r="O935" s="830"/>
      <c r="P935" s="830"/>
      <c r="Q935" s="830"/>
      <c r="R935" s="830"/>
      <c r="S935" s="830"/>
    </row>
    <row r="936" spans="11:19">
      <c r="K936" s="830"/>
      <c r="L936" s="830"/>
      <c r="M936" s="830"/>
      <c r="N936" s="830"/>
      <c r="O936" s="830"/>
      <c r="P936" s="830"/>
      <c r="Q936" s="830"/>
      <c r="R936" s="830"/>
      <c r="S936" s="830"/>
    </row>
    <row r="937" spans="11:19">
      <c r="K937" s="830"/>
      <c r="L937" s="830"/>
      <c r="M937" s="830"/>
      <c r="N937" s="830"/>
      <c r="O937" s="830"/>
      <c r="P937" s="830"/>
      <c r="Q937" s="830"/>
      <c r="R937" s="830"/>
      <c r="S937" s="830"/>
    </row>
    <row r="938" spans="11:19">
      <c r="K938" s="830"/>
      <c r="L938" s="830"/>
      <c r="M938" s="830"/>
      <c r="N938" s="830"/>
      <c r="O938" s="830"/>
      <c r="P938" s="830"/>
      <c r="Q938" s="830"/>
      <c r="R938" s="830"/>
      <c r="S938" s="830"/>
    </row>
    <row r="939" spans="11:19">
      <c r="K939" s="830"/>
      <c r="L939" s="830"/>
      <c r="M939" s="830"/>
      <c r="N939" s="830"/>
      <c r="O939" s="830"/>
      <c r="P939" s="830"/>
      <c r="Q939" s="830"/>
      <c r="R939" s="830"/>
      <c r="S939" s="830"/>
    </row>
    <row r="940" spans="11:19">
      <c r="K940" s="830"/>
      <c r="L940" s="830"/>
      <c r="M940" s="830"/>
      <c r="N940" s="830"/>
      <c r="O940" s="830"/>
      <c r="P940" s="830"/>
      <c r="Q940" s="830"/>
      <c r="R940" s="830"/>
      <c r="S940" s="830"/>
    </row>
    <row r="941" spans="11:19">
      <c r="K941" s="830"/>
      <c r="L941" s="830"/>
      <c r="M941" s="830"/>
      <c r="N941" s="830"/>
      <c r="O941" s="830"/>
      <c r="P941" s="830"/>
      <c r="Q941" s="830"/>
      <c r="R941" s="830"/>
      <c r="S941" s="830"/>
    </row>
    <row r="942" spans="11:19">
      <c r="K942" s="830"/>
      <c r="L942" s="830"/>
      <c r="M942" s="830"/>
      <c r="N942" s="830"/>
      <c r="O942" s="830"/>
      <c r="P942" s="830"/>
      <c r="Q942" s="830"/>
      <c r="R942" s="830"/>
      <c r="S942" s="830"/>
    </row>
    <row r="943" spans="11:19">
      <c r="K943" s="830"/>
      <c r="L943" s="830"/>
      <c r="M943" s="830"/>
      <c r="N943" s="830"/>
      <c r="O943" s="830"/>
      <c r="P943" s="830"/>
      <c r="Q943" s="830"/>
      <c r="R943" s="830"/>
      <c r="S943" s="830"/>
    </row>
    <row r="944" spans="11:19">
      <c r="K944" s="830"/>
      <c r="L944" s="830"/>
      <c r="M944" s="830"/>
      <c r="N944" s="830"/>
      <c r="O944" s="830"/>
      <c r="P944" s="830"/>
      <c r="Q944" s="830"/>
      <c r="R944" s="830"/>
      <c r="S944" s="830"/>
    </row>
    <row r="945" spans="11:19">
      <c r="K945" s="830"/>
      <c r="L945" s="830"/>
      <c r="M945" s="830"/>
      <c r="N945" s="830"/>
      <c r="O945" s="830"/>
      <c r="P945" s="830"/>
      <c r="Q945" s="830"/>
      <c r="R945" s="830"/>
      <c r="S945" s="830"/>
    </row>
    <row r="946" spans="11:19">
      <c r="K946" s="830"/>
      <c r="L946" s="830"/>
      <c r="M946" s="830"/>
      <c r="N946" s="830"/>
      <c r="O946" s="830"/>
      <c r="P946" s="830"/>
      <c r="Q946" s="830"/>
      <c r="R946" s="830"/>
      <c r="S946" s="830"/>
    </row>
    <row r="947" spans="11:19">
      <c r="K947" s="830"/>
      <c r="L947" s="830"/>
      <c r="M947" s="830"/>
      <c r="N947" s="830"/>
      <c r="O947" s="830"/>
      <c r="P947" s="830"/>
      <c r="Q947" s="830"/>
      <c r="R947" s="830"/>
      <c r="S947" s="830"/>
    </row>
    <row r="948" spans="11:19">
      <c r="K948" s="830"/>
      <c r="L948" s="830"/>
      <c r="M948" s="830"/>
      <c r="N948" s="830"/>
      <c r="O948" s="830"/>
      <c r="P948" s="830"/>
      <c r="Q948" s="830"/>
      <c r="R948" s="830"/>
      <c r="S948" s="830"/>
    </row>
    <row r="949" spans="11:19">
      <c r="K949" s="830"/>
      <c r="L949" s="830"/>
      <c r="M949" s="830"/>
      <c r="N949" s="830"/>
      <c r="O949" s="830"/>
      <c r="P949" s="830"/>
      <c r="Q949" s="830"/>
      <c r="R949" s="830"/>
      <c r="S949" s="830"/>
    </row>
    <row r="950" spans="11:19">
      <c r="K950" s="830"/>
      <c r="L950" s="830"/>
      <c r="M950" s="830"/>
      <c r="N950" s="830"/>
      <c r="O950" s="830"/>
      <c r="P950" s="830"/>
      <c r="Q950" s="830"/>
      <c r="R950" s="830"/>
      <c r="S950" s="830"/>
    </row>
    <row r="951" spans="11:19">
      <c r="K951" s="830"/>
      <c r="L951" s="830"/>
      <c r="M951" s="830"/>
      <c r="N951" s="830"/>
      <c r="O951" s="830"/>
      <c r="P951" s="830"/>
      <c r="Q951" s="830"/>
      <c r="R951" s="830"/>
      <c r="S951" s="830"/>
    </row>
    <row r="952" spans="11:19">
      <c r="K952" s="830"/>
      <c r="L952" s="830"/>
      <c r="M952" s="830"/>
      <c r="N952" s="830"/>
      <c r="O952" s="830"/>
      <c r="P952" s="830"/>
      <c r="Q952" s="830"/>
      <c r="R952" s="830"/>
      <c r="S952" s="830"/>
    </row>
    <row r="953" spans="11:19">
      <c r="K953" s="830"/>
      <c r="L953" s="830"/>
      <c r="M953" s="830"/>
      <c r="N953" s="830"/>
      <c r="O953" s="830"/>
      <c r="P953" s="830"/>
      <c r="Q953" s="830"/>
      <c r="R953" s="830"/>
      <c r="S953" s="830"/>
    </row>
    <row r="954" spans="11:19">
      <c r="K954" s="830"/>
      <c r="L954" s="830"/>
      <c r="M954" s="830"/>
      <c r="N954" s="830"/>
      <c r="O954" s="830"/>
      <c r="P954" s="830"/>
      <c r="Q954" s="830"/>
      <c r="R954" s="830"/>
      <c r="S954" s="830"/>
    </row>
    <row r="955" spans="11:19">
      <c r="K955" s="830"/>
      <c r="L955" s="830"/>
      <c r="M955" s="830"/>
      <c r="N955" s="830"/>
      <c r="O955" s="830"/>
      <c r="P955" s="830"/>
      <c r="Q955" s="830"/>
      <c r="R955" s="830"/>
      <c r="S955" s="830"/>
    </row>
    <row r="956" spans="11:19">
      <c r="K956" s="830"/>
      <c r="L956" s="830"/>
      <c r="M956" s="830"/>
      <c r="N956" s="830"/>
      <c r="O956" s="830"/>
      <c r="P956" s="830"/>
      <c r="Q956" s="830"/>
      <c r="R956" s="830"/>
      <c r="S956" s="830"/>
    </row>
    <row r="957" spans="11:19">
      <c r="K957" s="830"/>
      <c r="L957" s="830"/>
      <c r="M957" s="830"/>
      <c r="N957" s="830"/>
      <c r="O957" s="830"/>
      <c r="P957" s="830"/>
      <c r="Q957" s="830"/>
      <c r="R957" s="830"/>
      <c r="S957" s="830"/>
    </row>
    <row r="958" spans="11:19">
      <c r="K958" s="830"/>
      <c r="L958" s="830"/>
      <c r="M958" s="830"/>
      <c r="N958" s="830"/>
      <c r="O958" s="830"/>
      <c r="P958" s="830"/>
      <c r="Q958" s="830"/>
      <c r="R958" s="830"/>
      <c r="S958" s="830"/>
    </row>
    <row r="959" spans="11:19">
      <c r="K959" s="830"/>
      <c r="L959" s="830"/>
      <c r="M959" s="830"/>
      <c r="N959" s="830"/>
      <c r="O959" s="830"/>
      <c r="P959" s="830"/>
      <c r="Q959" s="830"/>
      <c r="R959" s="830"/>
      <c r="S959" s="830"/>
    </row>
    <row r="960" spans="11:19">
      <c r="K960" s="830"/>
      <c r="L960" s="830"/>
      <c r="M960" s="830"/>
      <c r="N960" s="830"/>
      <c r="O960" s="830"/>
      <c r="P960" s="830"/>
      <c r="Q960" s="830"/>
      <c r="R960" s="830"/>
      <c r="S960" s="830"/>
    </row>
    <row r="961" spans="11:19">
      <c r="K961" s="830"/>
      <c r="L961" s="830"/>
      <c r="M961" s="830"/>
      <c r="N961" s="830"/>
      <c r="O961" s="830"/>
      <c r="P961" s="830"/>
      <c r="Q961" s="830"/>
      <c r="R961" s="830"/>
      <c r="S961" s="830"/>
    </row>
    <row r="962" spans="11:19">
      <c r="K962" s="830"/>
      <c r="L962" s="830"/>
      <c r="M962" s="830"/>
      <c r="N962" s="830"/>
      <c r="O962" s="830"/>
      <c r="P962" s="830"/>
      <c r="Q962" s="830"/>
      <c r="R962" s="830"/>
      <c r="S962" s="830"/>
    </row>
    <row r="963" spans="11:19">
      <c r="K963" s="830"/>
      <c r="L963" s="830"/>
      <c r="M963" s="830"/>
      <c r="N963" s="830"/>
      <c r="O963" s="830"/>
      <c r="P963" s="830"/>
      <c r="Q963" s="830"/>
      <c r="R963" s="830"/>
      <c r="S963" s="830"/>
    </row>
    <row r="964" spans="11:19">
      <c r="K964" s="830"/>
      <c r="L964" s="830"/>
      <c r="M964" s="830"/>
      <c r="N964" s="830"/>
      <c r="O964" s="830"/>
      <c r="P964" s="830"/>
      <c r="Q964" s="830"/>
      <c r="R964" s="830"/>
      <c r="S964" s="830"/>
    </row>
    <row r="965" spans="11:19">
      <c r="K965" s="830"/>
      <c r="L965" s="830"/>
      <c r="M965" s="830"/>
      <c r="N965" s="830"/>
      <c r="O965" s="830"/>
      <c r="P965" s="830"/>
      <c r="Q965" s="830"/>
      <c r="R965" s="830"/>
      <c r="S965" s="830"/>
    </row>
    <row r="966" spans="11:19">
      <c r="K966" s="830"/>
      <c r="L966" s="830"/>
      <c r="M966" s="830"/>
      <c r="N966" s="830"/>
      <c r="O966" s="830"/>
      <c r="P966" s="830"/>
      <c r="Q966" s="830"/>
      <c r="R966" s="830"/>
      <c r="S966" s="830"/>
    </row>
    <row r="967" spans="11:19">
      <c r="K967" s="830"/>
      <c r="L967" s="830"/>
      <c r="M967" s="830"/>
      <c r="N967" s="830"/>
      <c r="O967" s="830"/>
      <c r="P967" s="830"/>
      <c r="Q967" s="830"/>
      <c r="R967" s="830"/>
      <c r="S967" s="830"/>
    </row>
    <row r="968" spans="11:19">
      <c r="K968" s="830"/>
      <c r="L968" s="830"/>
      <c r="M968" s="830"/>
      <c r="N968" s="830"/>
      <c r="O968" s="830"/>
      <c r="P968" s="830"/>
      <c r="Q968" s="830"/>
      <c r="R968" s="830"/>
      <c r="S968" s="830"/>
    </row>
    <row r="969" spans="11:19">
      <c r="K969" s="830"/>
      <c r="L969" s="830"/>
      <c r="M969" s="830"/>
      <c r="N969" s="830"/>
      <c r="O969" s="830"/>
      <c r="P969" s="830"/>
      <c r="Q969" s="830"/>
      <c r="R969" s="830"/>
      <c r="S969" s="830"/>
    </row>
    <row r="970" spans="11:19">
      <c r="K970" s="830"/>
      <c r="L970" s="830"/>
      <c r="M970" s="830"/>
      <c r="N970" s="830"/>
      <c r="O970" s="830"/>
      <c r="P970" s="830"/>
      <c r="Q970" s="830"/>
      <c r="R970" s="830"/>
      <c r="S970" s="830"/>
    </row>
    <row r="971" spans="11:19">
      <c r="K971" s="830"/>
      <c r="L971" s="830"/>
      <c r="M971" s="830"/>
      <c r="N971" s="830"/>
      <c r="O971" s="830"/>
      <c r="P971" s="830"/>
      <c r="Q971" s="830"/>
      <c r="R971" s="830"/>
      <c r="S971" s="830"/>
    </row>
    <row r="972" spans="11:19">
      <c r="K972" s="830"/>
      <c r="L972" s="830"/>
      <c r="M972" s="830"/>
      <c r="N972" s="830"/>
      <c r="O972" s="830"/>
      <c r="P972" s="830"/>
      <c r="Q972" s="830"/>
      <c r="R972" s="830"/>
      <c r="S972" s="830"/>
    </row>
    <row r="973" spans="11:19">
      <c r="K973" s="830"/>
      <c r="L973" s="830"/>
      <c r="M973" s="830"/>
      <c r="N973" s="830"/>
      <c r="O973" s="830"/>
      <c r="P973" s="830"/>
      <c r="Q973" s="830"/>
      <c r="R973" s="830"/>
      <c r="S973" s="830"/>
    </row>
    <row r="974" spans="11:19">
      <c r="K974" s="830"/>
      <c r="L974" s="830"/>
      <c r="M974" s="830"/>
      <c r="N974" s="830"/>
      <c r="O974" s="830"/>
      <c r="P974" s="830"/>
      <c r="Q974" s="830"/>
      <c r="R974" s="830"/>
      <c r="S974" s="830"/>
    </row>
    <row r="975" spans="11:19">
      <c r="K975" s="830"/>
      <c r="L975" s="830"/>
      <c r="M975" s="830"/>
      <c r="N975" s="830"/>
      <c r="O975" s="830"/>
      <c r="P975" s="830"/>
      <c r="Q975" s="830"/>
      <c r="R975" s="830"/>
      <c r="S975" s="830"/>
    </row>
    <row r="976" spans="11:19">
      <c r="K976" s="830"/>
      <c r="L976" s="830"/>
      <c r="M976" s="830"/>
      <c r="N976" s="830"/>
      <c r="O976" s="830"/>
      <c r="P976" s="830"/>
      <c r="Q976" s="830"/>
      <c r="R976" s="830"/>
      <c r="S976" s="830"/>
    </row>
    <row r="977" spans="11:19">
      <c r="K977" s="830"/>
      <c r="L977" s="830"/>
      <c r="M977" s="830"/>
      <c r="N977" s="830"/>
      <c r="O977" s="830"/>
      <c r="P977" s="830"/>
      <c r="Q977" s="830"/>
      <c r="R977" s="830"/>
      <c r="S977" s="830"/>
    </row>
    <row r="978" spans="11:19">
      <c r="K978" s="830"/>
      <c r="L978" s="830"/>
      <c r="M978" s="830"/>
      <c r="N978" s="830"/>
      <c r="O978" s="830"/>
      <c r="P978" s="830"/>
      <c r="Q978" s="830"/>
      <c r="R978" s="830"/>
      <c r="S978" s="830"/>
    </row>
    <row r="979" spans="11:19">
      <c r="K979" s="830"/>
      <c r="L979" s="830"/>
      <c r="M979" s="830"/>
      <c r="N979" s="830"/>
      <c r="O979" s="830"/>
      <c r="P979" s="830"/>
      <c r="Q979" s="830"/>
      <c r="R979" s="830"/>
      <c r="S979" s="830"/>
    </row>
    <row r="980" spans="11:19">
      <c r="K980" s="830"/>
      <c r="L980" s="830"/>
      <c r="M980" s="830"/>
      <c r="N980" s="830"/>
      <c r="O980" s="830"/>
      <c r="P980" s="830"/>
      <c r="Q980" s="830"/>
      <c r="R980" s="830"/>
      <c r="S980" s="830"/>
    </row>
    <row r="981" spans="11:19">
      <c r="K981" s="830"/>
      <c r="L981" s="830"/>
      <c r="M981" s="830"/>
      <c r="N981" s="830"/>
      <c r="O981" s="830"/>
      <c r="P981" s="830"/>
      <c r="Q981" s="830"/>
      <c r="R981" s="830"/>
      <c r="S981" s="830"/>
    </row>
    <row r="982" spans="11:19">
      <c r="K982" s="830"/>
      <c r="L982" s="830"/>
      <c r="M982" s="830"/>
      <c r="N982" s="830"/>
      <c r="O982" s="830"/>
      <c r="P982" s="830"/>
      <c r="Q982" s="830"/>
      <c r="R982" s="830"/>
      <c r="S982" s="830"/>
    </row>
    <row r="983" spans="11:19">
      <c r="K983" s="830"/>
      <c r="L983" s="830"/>
      <c r="M983" s="830"/>
      <c r="N983" s="830"/>
      <c r="O983" s="830"/>
      <c r="P983" s="830"/>
      <c r="Q983" s="830"/>
      <c r="R983" s="830"/>
      <c r="S983" s="830"/>
    </row>
    <row r="984" spans="11:19">
      <c r="K984" s="830"/>
      <c r="L984" s="830"/>
      <c r="M984" s="830"/>
      <c r="N984" s="830"/>
      <c r="O984" s="830"/>
      <c r="P984" s="830"/>
      <c r="Q984" s="830"/>
      <c r="R984" s="830"/>
      <c r="S984" s="830"/>
    </row>
    <row r="985" spans="11:19">
      <c r="K985" s="830"/>
      <c r="L985" s="830"/>
      <c r="M985" s="830"/>
      <c r="N985" s="830"/>
      <c r="O985" s="830"/>
      <c r="P985" s="830"/>
      <c r="Q985" s="830"/>
      <c r="R985" s="830"/>
      <c r="S985" s="830"/>
    </row>
    <row r="986" spans="11:19">
      <c r="K986" s="830"/>
      <c r="L986" s="830"/>
      <c r="M986" s="830"/>
      <c r="N986" s="830"/>
      <c r="O986" s="830"/>
      <c r="P986" s="830"/>
      <c r="Q986" s="830"/>
      <c r="R986" s="830"/>
      <c r="S986" s="830"/>
    </row>
    <row r="987" spans="11:19">
      <c r="K987" s="830"/>
      <c r="L987" s="830"/>
      <c r="M987" s="830"/>
      <c r="N987" s="830"/>
      <c r="O987" s="830"/>
      <c r="P987" s="830"/>
      <c r="Q987" s="830"/>
      <c r="R987" s="830"/>
      <c r="S987" s="830"/>
    </row>
    <row r="988" spans="11:19">
      <c r="K988" s="830"/>
      <c r="L988" s="830"/>
      <c r="M988" s="830"/>
      <c r="N988" s="830"/>
      <c r="O988" s="830"/>
      <c r="P988" s="830"/>
      <c r="Q988" s="830"/>
      <c r="R988" s="830"/>
      <c r="S988" s="830"/>
    </row>
    <row r="989" spans="11:19">
      <c r="K989" s="830"/>
      <c r="L989" s="830"/>
      <c r="M989" s="830"/>
      <c r="N989" s="830"/>
      <c r="O989" s="830"/>
      <c r="P989" s="830"/>
      <c r="Q989" s="830"/>
      <c r="R989" s="830"/>
      <c r="S989" s="830"/>
    </row>
    <row r="990" spans="11:19">
      <c r="K990" s="830"/>
      <c r="L990" s="830"/>
      <c r="M990" s="830"/>
      <c r="N990" s="830"/>
      <c r="O990" s="830"/>
      <c r="P990" s="830"/>
      <c r="Q990" s="830"/>
      <c r="R990" s="830"/>
      <c r="S990" s="830"/>
    </row>
    <row r="991" spans="11:19">
      <c r="K991" s="830"/>
      <c r="L991" s="830"/>
      <c r="M991" s="830"/>
      <c r="N991" s="830"/>
      <c r="O991" s="830"/>
      <c r="P991" s="830"/>
      <c r="Q991" s="830"/>
      <c r="R991" s="830"/>
      <c r="S991" s="830"/>
    </row>
    <row r="992" spans="11:19">
      <c r="K992" s="830"/>
      <c r="L992" s="830"/>
      <c r="M992" s="830"/>
      <c r="N992" s="830"/>
      <c r="O992" s="830"/>
      <c r="P992" s="830"/>
      <c r="Q992" s="830"/>
      <c r="R992" s="830"/>
      <c r="S992" s="830"/>
    </row>
    <row r="993" spans="11:19">
      <c r="K993" s="830"/>
      <c r="L993" s="830"/>
      <c r="M993" s="830"/>
      <c r="N993" s="830"/>
      <c r="O993" s="830"/>
      <c r="P993" s="830"/>
      <c r="Q993" s="830"/>
      <c r="R993" s="830"/>
      <c r="S993" s="830"/>
    </row>
    <row r="994" spans="11:19">
      <c r="K994" s="830"/>
      <c r="L994" s="830"/>
      <c r="M994" s="830"/>
      <c r="N994" s="830"/>
      <c r="O994" s="830"/>
      <c r="P994" s="830"/>
      <c r="Q994" s="830"/>
      <c r="R994" s="830"/>
      <c r="S994" s="830"/>
    </row>
    <row r="995" spans="11:19">
      <c r="K995" s="830"/>
      <c r="L995" s="830"/>
      <c r="M995" s="830"/>
      <c r="N995" s="830"/>
      <c r="O995" s="830"/>
      <c r="P995" s="830"/>
      <c r="Q995" s="830"/>
      <c r="R995" s="830"/>
      <c r="S995" s="830"/>
    </row>
    <row r="996" spans="11:19">
      <c r="K996" s="830"/>
      <c r="L996" s="830"/>
      <c r="M996" s="830"/>
      <c r="N996" s="830"/>
      <c r="O996" s="830"/>
      <c r="P996" s="830"/>
      <c r="Q996" s="830"/>
      <c r="R996" s="830"/>
      <c r="S996" s="830"/>
    </row>
    <row r="997" spans="11:19">
      <c r="K997" s="830"/>
      <c r="L997" s="830"/>
      <c r="M997" s="830"/>
      <c r="N997" s="830"/>
      <c r="O997" s="830"/>
      <c r="P997" s="830"/>
      <c r="Q997" s="830"/>
      <c r="R997" s="830"/>
      <c r="S997" s="830"/>
    </row>
    <row r="998" spans="11:19">
      <c r="K998" s="830"/>
      <c r="L998" s="830"/>
      <c r="M998" s="830"/>
      <c r="N998" s="830"/>
      <c r="O998" s="830"/>
      <c r="P998" s="830"/>
      <c r="Q998" s="830"/>
      <c r="R998" s="830"/>
      <c r="S998" s="830"/>
    </row>
    <row r="999" spans="11:19">
      <c r="K999" s="830"/>
      <c r="L999" s="830"/>
      <c r="M999" s="830"/>
      <c r="N999" s="830"/>
      <c r="O999" s="830"/>
      <c r="P999" s="830"/>
      <c r="Q999" s="830"/>
      <c r="R999" s="830"/>
      <c r="S999" s="830"/>
    </row>
    <row r="1000" spans="11:19">
      <c r="K1000" s="830"/>
      <c r="L1000" s="830"/>
      <c r="M1000" s="830"/>
      <c r="N1000" s="830"/>
      <c r="O1000" s="830"/>
      <c r="P1000" s="830"/>
      <c r="Q1000" s="830"/>
      <c r="R1000" s="830"/>
      <c r="S1000" s="830"/>
    </row>
    <row r="1001" spans="11:19">
      <c r="K1001" s="830"/>
      <c r="L1001" s="830"/>
      <c r="M1001" s="830"/>
      <c r="N1001" s="830"/>
      <c r="O1001" s="830"/>
      <c r="P1001" s="830"/>
      <c r="Q1001" s="830"/>
      <c r="R1001" s="830"/>
      <c r="S1001" s="830"/>
    </row>
    <row r="1002" spans="11:19">
      <c r="K1002" s="830"/>
      <c r="L1002" s="830"/>
      <c r="M1002" s="830"/>
      <c r="N1002" s="830"/>
      <c r="O1002" s="830"/>
      <c r="P1002" s="830"/>
      <c r="Q1002" s="830"/>
      <c r="R1002" s="830"/>
      <c r="S1002" s="830"/>
    </row>
    <row r="1003" spans="11:19">
      <c r="K1003" s="830"/>
      <c r="L1003" s="830"/>
      <c r="M1003" s="830"/>
      <c r="N1003" s="830"/>
      <c r="O1003" s="830"/>
      <c r="P1003" s="830"/>
      <c r="Q1003" s="830"/>
      <c r="R1003" s="830"/>
      <c r="S1003" s="830"/>
    </row>
    <row r="1004" spans="11:19">
      <c r="K1004" s="830"/>
      <c r="L1004" s="830"/>
      <c r="M1004" s="830"/>
      <c r="N1004" s="830"/>
      <c r="O1004" s="830"/>
      <c r="P1004" s="830"/>
      <c r="Q1004" s="830"/>
      <c r="R1004" s="830"/>
      <c r="S1004" s="830"/>
    </row>
    <row r="1005" spans="11:19">
      <c r="K1005" s="830"/>
      <c r="L1005" s="830"/>
      <c r="M1005" s="830"/>
      <c r="N1005" s="830"/>
      <c r="O1005" s="830"/>
      <c r="P1005" s="830"/>
      <c r="Q1005" s="830"/>
      <c r="R1005" s="830"/>
      <c r="S1005" s="830"/>
    </row>
    <row r="1006" spans="11:19">
      <c r="K1006" s="830"/>
      <c r="L1006" s="830"/>
      <c r="M1006" s="830"/>
      <c r="N1006" s="830"/>
      <c r="O1006" s="830"/>
      <c r="P1006" s="830"/>
      <c r="Q1006" s="830"/>
      <c r="R1006" s="830"/>
      <c r="S1006" s="830"/>
    </row>
    <row r="1007" spans="11:19">
      <c r="K1007" s="830"/>
      <c r="L1007" s="830"/>
      <c r="M1007" s="830"/>
      <c r="N1007" s="830"/>
      <c r="O1007" s="830"/>
      <c r="P1007" s="830"/>
      <c r="Q1007" s="830"/>
      <c r="R1007" s="830"/>
      <c r="S1007" s="830"/>
    </row>
    <row r="1008" spans="11:19">
      <c r="K1008" s="830"/>
      <c r="L1008" s="830"/>
      <c r="M1008" s="830"/>
      <c r="N1008" s="830"/>
      <c r="O1008" s="830"/>
      <c r="P1008" s="830"/>
      <c r="Q1008" s="830"/>
      <c r="R1008" s="830"/>
      <c r="S1008" s="830"/>
    </row>
    <row r="1009" spans="11:19">
      <c r="K1009" s="830"/>
      <c r="L1009" s="830"/>
      <c r="M1009" s="830"/>
      <c r="N1009" s="830"/>
      <c r="O1009" s="830"/>
      <c r="P1009" s="830"/>
      <c r="Q1009" s="830"/>
      <c r="R1009" s="830"/>
      <c r="S1009" s="830"/>
    </row>
    <row r="1010" spans="11:19">
      <c r="K1010" s="830"/>
      <c r="L1010" s="830"/>
      <c r="M1010" s="830"/>
      <c r="N1010" s="830"/>
      <c r="O1010" s="830"/>
      <c r="P1010" s="830"/>
      <c r="Q1010" s="830"/>
      <c r="R1010" s="830"/>
      <c r="S1010" s="830"/>
    </row>
    <row r="1011" spans="11:19">
      <c r="K1011" s="830"/>
      <c r="L1011" s="830"/>
      <c r="M1011" s="830"/>
      <c r="N1011" s="830"/>
      <c r="O1011" s="830"/>
      <c r="P1011" s="830"/>
      <c r="Q1011" s="830"/>
      <c r="R1011" s="830"/>
      <c r="S1011" s="830"/>
    </row>
    <row r="1012" spans="11:19">
      <c r="K1012" s="830"/>
      <c r="L1012" s="830"/>
      <c r="M1012" s="830"/>
      <c r="N1012" s="830"/>
      <c r="O1012" s="830"/>
      <c r="P1012" s="830"/>
      <c r="Q1012" s="830"/>
      <c r="R1012" s="830"/>
      <c r="S1012" s="830"/>
    </row>
    <row r="1013" spans="11:19">
      <c r="K1013" s="830"/>
      <c r="L1013" s="830"/>
      <c r="M1013" s="830"/>
      <c r="N1013" s="830"/>
      <c r="O1013" s="830"/>
      <c r="P1013" s="830"/>
      <c r="Q1013" s="830"/>
      <c r="R1013" s="830"/>
      <c r="S1013" s="830"/>
    </row>
    <row r="1014" spans="11:19">
      <c r="K1014" s="830"/>
      <c r="L1014" s="830"/>
      <c r="M1014" s="830"/>
      <c r="N1014" s="830"/>
      <c r="O1014" s="830"/>
      <c r="P1014" s="830"/>
      <c r="Q1014" s="830"/>
      <c r="R1014" s="830"/>
      <c r="S1014" s="830"/>
    </row>
    <row r="1015" spans="11:19">
      <c r="K1015" s="830"/>
      <c r="L1015" s="830"/>
      <c r="M1015" s="830"/>
      <c r="N1015" s="830"/>
      <c r="O1015" s="830"/>
      <c r="P1015" s="830"/>
      <c r="Q1015" s="830"/>
      <c r="R1015" s="830"/>
      <c r="S1015" s="830"/>
    </row>
    <row r="1016" spans="11:19">
      <c r="K1016" s="830"/>
      <c r="L1016" s="830"/>
      <c r="M1016" s="830"/>
      <c r="N1016" s="830"/>
      <c r="O1016" s="830"/>
      <c r="P1016" s="830"/>
      <c r="Q1016" s="830"/>
      <c r="R1016" s="830"/>
      <c r="S1016" s="830"/>
    </row>
    <row r="1017" spans="11:19">
      <c r="K1017" s="830"/>
      <c r="L1017" s="830"/>
      <c r="M1017" s="830"/>
      <c r="N1017" s="830"/>
      <c r="O1017" s="830"/>
      <c r="P1017" s="830"/>
      <c r="Q1017" s="830"/>
      <c r="R1017" s="830"/>
      <c r="S1017" s="830"/>
    </row>
    <row r="1018" spans="11:19">
      <c r="K1018" s="830"/>
      <c r="L1018" s="830"/>
      <c r="M1018" s="830"/>
      <c r="N1018" s="830"/>
      <c r="O1018" s="830"/>
      <c r="P1018" s="830"/>
      <c r="Q1018" s="830"/>
      <c r="R1018" s="830"/>
      <c r="S1018" s="830"/>
    </row>
    <row r="1019" spans="11:19">
      <c r="K1019" s="830"/>
      <c r="L1019" s="830"/>
      <c r="M1019" s="830"/>
      <c r="N1019" s="830"/>
      <c r="O1019" s="830"/>
      <c r="P1019" s="830"/>
      <c r="Q1019" s="830"/>
      <c r="R1019" s="830"/>
      <c r="S1019" s="830"/>
    </row>
    <row r="1020" spans="11:19">
      <c r="K1020" s="830"/>
      <c r="L1020" s="830"/>
      <c r="M1020" s="830"/>
      <c r="N1020" s="830"/>
      <c r="O1020" s="830"/>
      <c r="P1020" s="830"/>
      <c r="Q1020" s="830"/>
      <c r="R1020" s="830"/>
      <c r="S1020" s="830"/>
    </row>
    <row r="1021" spans="11:19">
      <c r="K1021" s="830"/>
      <c r="L1021" s="830"/>
      <c r="M1021" s="830"/>
      <c r="N1021" s="830"/>
      <c r="O1021" s="830"/>
      <c r="P1021" s="830"/>
      <c r="Q1021" s="830"/>
      <c r="R1021" s="830"/>
      <c r="S1021" s="830"/>
    </row>
    <row r="1022" spans="11:19">
      <c r="K1022" s="830"/>
      <c r="L1022" s="830"/>
      <c r="M1022" s="830"/>
      <c r="N1022" s="830"/>
      <c r="O1022" s="830"/>
      <c r="P1022" s="830"/>
      <c r="Q1022" s="830"/>
      <c r="R1022" s="830"/>
      <c r="S1022" s="830"/>
    </row>
    <row r="1023" spans="11:19">
      <c r="K1023" s="830"/>
      <c r="L1023" s="830"/>
      <c r="M1023" s="830"/>
      <c r="N1023" s="830"/>
      <c r="O1023" s="830"/>
      <c r="P1023" s="830"/>
      <c r="Q1023" s="830"/>
      <c r="R1023" s="830"/>
      <c r="S1023" s="830"/>
    </row>
    <row r="1024" spans="11:19">
      <c r="K1024" s="830"/>
      <c r="L1024" s="830"/>
      <c r="M1024" s="830"/>
      <c r="N1024" s="830"/>
      <c r="O1024" s="830"/>
      <c r="P1024" s="830"/>
      <c r="Q1024" s="830"/>
      <c r="R1024" s="830"/>
      <c r="S1024" s="830"/>
    </row>
    <row r="1025" spans="11:19">
      <c r="K1025" s="830"/>
      <c r="L1025" s="830"/>
      <c r="M1025" s="830"/>
      <c r="N1025" s="830"/>
      <c r="O1025" s="830"/>
      <c r="P1025" s="830"/>
      <c r="Q1025" s="830"/>
      <c r="R1025" s="830"/>
      <c r="S1025" s="830"/>
    </row>
    <row r="1026" spans="11:19">
      <c r="K1026" s="830"/>
      <c r="L1026" s="830"/>
      <c r="M1026" s="830"/>
      <c r="N1026" s="830"/>
      <c r="O1026" s="830"/>
      <c r="P1026" s="830"/>
      <c r="Q1026" s="830"/>
      <c r="R1026" s="830"/>
      <c r="S1026" s="830"/>
    </row>
    <row r="1027" spans="11:19">
      <c r="K1027" s="830"/>
      <c r="L1027" s="830"/>
      <c r="M1027" s="830"/>
      <c r="N1027" s="830"/>
      <c r="O1027" s="830"/>
      <c r="P1027" s="830"/>
      <c r="Q1027" s="830"/>
      <c r="R1027" s="830"/>
      <c r="S1027" s="830"/>
    </row>
    <row r="1028" spans="11:19">
      <c r="K1028" s="830"/>
      <c r="L1028" s="830"/>
      <c r="M1028" s="830"/>
      <c r="N1028" s="830"/>
      <c r="O1028" s="830"/>
      <c r="P1028" s="830"/>
      <c r="Q1028" s="830"/>
      <c r="R1028" s="830"/>
      <c r="S1028" s="830"/>
    </row>
    <row r="1029" spans="11:19">
      <c r="K1029" s="830"/>
      <c r="L1029" s="830"/>
      <c r="M1029" s="830"/>
      <c r="N1029" s="830"/>
      <c r="O1029" s="830"/>
      <c r="P1029" s="830"/>
      <c r="Q1029" s="830"/>
      <c r="R1029" s="830"/>
      <c r="S1029" s="830"/>
    </row>
    <row r="1030" spans="11:19">
      <c r="K1030" s="830"/>
      <c r="L1030" s="830"/>
      <c r="M1030" s="830"/>
      <c r="N1030" s="830"/>
      <c r="O1030" s="830"/>
      <c r="P1030" s="830"/>
      <c r="Q1030" s="830"/>
      <c r="R1030" s="830"/>
      <c r="S1030" s="830"/>
    </row>
    <row r="1031" spans="11:19">
      <c r="K1031" s="830"/>
      <c r="L1031" s="830"/>
      <c r="M1031" s="830"/>
      <c r="N1031" s="830"/>
      <c r="O1031" s="830"/>
      <c r="P1031" s="830"/>
      <c r="Q1031" s="830"/>
      <c r="R1031" s="830"/>
      <c r="S1031" s="830"/>
    </row>
    <row r="1032" spans="11:19">
      <c r="K1032" s="830"/>
      <c r="L1032" s="830"/>
      <c r="M1032" s="830"/>
      <c r="N1032" s="830"/>
      <c r="O1032" s="830"/>
      <c r="P1032" s="830"/>
      <c r="Q1032" s="830"/>
      <c r="R1032" s="830"/>
      <c r="S1032" s="830"/>
    </row>
    <row r="1033" spans="11:19">
      <c r="K1033" s="830"/>
      <c r="L1033" s="830"/>
      <c r="M1033" s="830"/>
      <c r="N1033" s="830"/>
      <c r="O1033" s="830"/>
      <c r="P1033" s="830"/>
      <c r="Q1033" s="830"/>
      <c r="R1033" s="830"/>
      <c r="S1033" s="830"/>
    </row>
    <row r="1034" spans="11:19">
      <c r="K1034" s="830"/>
      <c r="L1034" s="830"/>
      <c r="M1034" s="830"/>
      <c r="N1034" s="830"/>
      <c r="O1034" s="830"/>
      <c r="P1034" s="830"/>
      <c r="Q1034" s="830"/>
      <c r="R1034" s="830"/>
      <c r="S1034" s="830"/>
    </row>
    <row r="1035" spans="11:19">
      <c r="K1035" s="830"/>
      <c r="L1035" s="830"/>
      <c r="M1035" s="830"/>
      <c r="N1035" s="830"/>
      <c r="O1035" s="830"/>
      <c r="P1035" s="830"/>
      <c r="Q1035" s="830"/>
      <c r="R1035" s="830"/>
      <c r="S1035" s="830"/>
    </row>
    <row r="1036" spans="11:19">
      <c r="K1036" s="830"/>
      <c r="L1036" s="830"/>
      <c r="M1036" s="830"/>
      <c r="N1036" s="830"/>
      <c r="O1036" s="830"/>
      <c r="P1036" s="830"/>
      <c r="Q1036" s="830"/>
      <c r="R1036" s="830"/>
      <c r="S1036" s="830"/>
    </row>
    <row r="1037" spans="11:19">
      <c r="K1037" s="830"/>
      <c r="L1037" s="830"/>
      <c r="M1037" s="830"/>
      <c r="N1037" s="830"/>
      <c r="O1037" s="830"/>
      <c r="P1037" s="830"/>
      <c r="Q1037" s="830"/>
      <c r="R1037" s="830"/>
      <c r="S1037" s="830"/>
    </row>
    <row r="1038" spans="11:19">
      <c r="K1038" s="830"/>
      <c r="L1038" s="830"/>
      <c r="M1038" s="830"/>
      <c r="N1038" s="830"/>
      <c r="O1038" s="830"/>
      <c r="P1038" s="830"/>
      <c r="Q1038" s="830"/>
      <c r="R1038" s="830"/>
      <c r="S1038" s="830"/>
    </row>
    <row r="1039" spans="11:19">
      <c r="K1039" s="830"/>
      <c r="L1039" s="830"/>
      <c r="M1039" s="830"/>
      <c r="N1039" s="830"/>
      <c r="O1039" s="830"/>
      <c r="P1039" s="830"/>
      <c r="Q1039" s="830"/>
      <c r="R1039" s="830"/>
      <c r="S1039" s="830"/>
    </row>
    <row r="1040" spans="11:19">
      <c r="K1040" s="830"/>
      <c r="L1040" s="830"/>
      <c r="M1040" s="830"/>
      <c r="N1040" s="830"/>
      <c r="O1040" s="830"/>
      <c r="P1040" s="830"/>
      <c r="Q1040" s="830"/>
      <c r="R1040" s="830"/>
      <c r="S1040" s="830"/>
    </row>
    <row r="1041" spans="11:19">
      <c r="K1041" s="830"/>
      <c r="L1041" s="830"/>
      <c r="M1041" s="830"/>
      <c r="N1041" s="830"/>
      <c r="O1041" s="830"/>
      <c r="P1041" s="830"/>
      <c r="Q1041" s="830"/>
      <c r="R1041" s="830"/>
      <c r="S1041" s="830"/>
    </row>
    <row r="1042" spans="11:19">
      <c r="K1042" s="830"/>
      <c r="L1042" s="830"/>
      <c r="M1042" s="830"/>
      <c r="N1042" s="830"/>
      <c r="O1042" s="830"/>
      <c r="P1042" s="830"/>
      <c r="Q1042" s="830"/>
      <c r="R1042" s="830"/>
      <c r="S1042" s="830"/>
    </row>
    <row r="1043" spans="11:19">
      <c r="K1043" s="830"/>
      <c r="L1043" s="830"/>
      <c r="M1043" s="830"/>
      <c r="N1043" s="830"/>
      <c r="O1043" s="830"/>
      <c r="P1043" s="830"/>
      <c r="Q1043" s="830"/>
      <c r="R1043" s="830"/>
      <c r="S1043" s="830"/>
    </row>
    <row r="1044" spans="11:19">
      <c r="K1044" s="830"/>
      <c r="L1044" s="830"/>
      <c r="M1044" s="830"/>
      <c r="N1044" s="830"/>
      <c r="O1044" s="830"/>
      <c r="P1044" s="830"/>
      <c r="Q1044" s="830"/>
      <c r="R1044" s="830"/>
      <c r="S1044" s="830"/>
    </row>
    <row r="1045" spans="11:19">
      <c r="K1045" s="830"/>
      <c r="L1045" s="830"/>
      <c r="M1045" s="830"/>
      <c r="N1045" s="830"/>
      <c r="O1045" s="830"/>
      <c r="P1045" s="830"/>
      <c r="Q1045" s="830"/>
      <c r="R1045" s="830"/>
      <c r="S1045" s="830"/>
    </row>
    <row r="1046" spans="11:19">
      <c r="K1046" s="830"/>
      <c r="L1046" s="830"/>
      <c r="M1046" s="830"/>
      <c r="N1046" s="830"/>
      <c r="O1046" s="830"/>
      <c r="P1046" s="830"/>
      <c r="Q1046" s="830"/>
      <c r="R1046" s="830"/>
      <c r="S1046" s="830"/>
    </row>
    <row r="1047" spans="11:19">
      <c r="K1047" s="830"/>
      <c r="L1047" s="830"/>
      <c r="M1047" s="830"/>
      <c r="N1047" s="830"/>
      <c r="O1047" s="830"/>
      <c r="P1047" s="830"/>
      <c r="Q1047" s="830"/>
      <c r="R1047" s="830"/>
      <c r="S1047" s="830"/>
    </row>
    <row r="1048" spans="11:19">
      <c r="K1048" s="830"/>
      <c r="L1048" s="830"/>
      <c r="M1048" s="830"/>
      <c r="N1048" s="830"/>
      <c r="O1048" s="830"/>
      <c r="P1048" s="830"/>
      <c r="Q1048" s="830"/>
      <c r="R1048" s="830"/>
      <c r="S1048" s="830"/>
    </row>
    <row r="1049" spans="11:19">
      <c r="K1049" s="830"/>
      <c r="L1049" s="830"/>
      <c r="M1049" s="830"/>
      <c r="N1049" s="830"/>
      <c r="O1049" s="830"/>
      <c r="P1049" s="830"/>
      <c r="Q1049" s="830"/>
      <c r="R1049" s="830"/>
      <c r="S1049" s="830"/>
    </row>
    <row r="1050" spans="11:19">
      <c r="K1050" s="830"/>
      <c r="L1050" s="830"/>
      <c r="M1050" s="830"/>
      <c r="N1050" s="830"/>
      <c r="O1050" s="830"/>
      <c r="P1050" s="830"/>
      <c r="Q1050" s="830"/>
      <c r="R1050" s="830"/>
      <c r="S1050" s="830"/>
    </row>
    <row r="1051" spans="11:19">
      <c r="K1051" s="830"/>
      <c r="L1051" s="830"/>
      <c r="M1051" s="830"/>
      <c r="N1051" s="830"/>
      <c r="O1051" s="830"/>
      <c r="P1051" s="830"/>
      <c r="Q1051" s="830"/>
      <c r="R1051" s="830"/>
      <c r="S1051" s="830"/>
    </row>
    <row r="1052" spans="11:19">
      <c r="K1052" s="830"/>
      <c r="L1052" s="830"/>
      <c r="M1052" s="830"/>
      <c r="N1052" s="830"/>
      <c r="O1052" s="830"/>
      <c r="P1052" s="830"/>
      <c r="Q1052" s="830"/>
      <c r="R1052" s="830"/>
      <c r="S1052" s="830"/>
    </row>
    <row r="1053" spans="11:19">
      <c r="K1053" s="830"/>
      <c r="L1053" s="830"/>
      <c r="M1053" s="830"/>
      <c r="N1053" s="830"/>
      <c r="O1053" s="830"/>
      <c r="P1053" s="830"/>
      <c r="Q1053" s="830"/>
      <c r="R1053" s="830"/>
      <c r="S1053" s="830"/>
    </row>
    <row r="1054" spans="11:19">
      <c r="K1054" s="830"/>
      <c r="L1054" s="830"/>
      <c r="M1054" s="830"/>
      <c r="N1054" s="830"/>
      <c r="O1054" s="830"/>
      <c r="P1054" s="830"/>
      <c r="Q1054" s="830"/>
      <c r="R1054" s="830"/>
      <c r="S1054" s="830"/>
    </row>
    <row r="1055" spans="11:19">
      <c r="K1055" s="830"/>
      <c r="L1055" s="830"/>
      <c r="M1055" s="830"/>
      <c r="N1055" s="830"/>
      <c r="O1055" s="830"/>
      <c r="P1055" s="830"/>
      <c r="Q1055" s="830"/>
      <c r="R1055" s="830"/>
      <c r="S1055" s="830"/>
    </row>
    <row r="1056" spans="11:19">
      <c r="K1056" s="830"/>
      <c r="L1056" s="830"/>
      <c r="M1056" s="830"/>
      <c r="N1056" s="830"/>
      <c r="O1056" s="830"/>
      <c r="P1056" s="830"/>
      <c r="Q1056" s="830"/>
      <c r="R1056" s="830"/>
      <c r="S1056" s="830"/>
    </row>
    <row r="1057" spans="11:19">
      <c r="K1057" s="830"/>
      <c r="L1057" s="830"/>
      <c r="M1057" s="830"/>
      <c r="N1057" s="830"/>
      <c r="O1057" s="830"/>
      <c r="P1057" s="830"/>
      <c r="Q1057" s="830"/>
      <c r="R1057" s="830"/>
      <c r="S1057" s="830"/>
    </row>
    <row r="1058" spans="11:19">
      <c r="K1058" s="830"/>
      <c r="L1058" s="830"/>
      <c r="M1058" s="830"/>
      <c r="N1058" s="830"/>
      <c r="O1058" s="830"/>
      <c r="P1058" s="830"/>
      <c r="Q1058" s="830"/>
      <c r="R1058" s="830"/>
      <c r="S1058" s="830"/>
    </row>
    <row r="1059" spans="11:19">
      <c r="K1059" s="830"/>
      <c r="L1059" s="830"/>
      <c r="M1059" s="830"/>
      <c r="N1059" s="830"/>
      <c r="O1059" s="830"/>
      <c r="P1059" s="830"/>
      <c r="Q1059" s="830"/>
      <c r="R1059" s="830"/>
      <c r="S1059" s="830"/>
    </row>
    <row r="1060" spans="11:19">
      <c r="K1060" s="830"/>
      <c r="L1060" s="830"/>
      <c r="M1060" s="830"/>
      <c r="N1060" s="830"/>
      <c r="O1060" s="830"/>
      <c r="P1060" s="830"/>
      <c r="Q1060" s="830"/>
      <c r="R1060" s="830"/>
      <c r="S1060" s="830"/>
    </row>
    <row r="1061" spans="11:19">
      <c r="K1061" s="830"/>
      <c r="L1061" s="830"/>
      <c r="M1061" s="830"/>
      <c r="N1061" s="830"/>
      <c r="O1061" s="830"/>
      <c r="P1061" s="830"/>
      <c r="Q1061" s="830"/>
      <c r="R1061" s="830"/>
      <c r="S1061" s="830"/>
    </row>
    <row r="1062" spans="11:19">
      <c r="K1062" s="830"/>
      <c r="L1062" s="830"/>
      <c r="M1062" s="830"/>
      <c r="N1062" s="830"/>
      <c r="O1062" s="830"/>
      <c r="P1062" s="830"/>
      <c r="Q1062" s="830"/>
      <c r="R1062" s="830"/>
      <c r="S1062" s="830"/>
    </row>
    <row r="1063" spans="11:19">
      <c r="K1063" s="830"/>
      <c r="L1063" s="830"/>
      <c r="M1063" s="830"/>
      <c r="N1063" s="830"/>
      <c r="O1063" s="830"/>
      <c r="P1063" s="830"/>
      <c r="Q1063" s="830"/>
      <c r="R1063" s="830"/>
      <c r="S1063" s="830"/>
    </row>
    <row r="1064" spans="11:19">
      <c r="K1064" s="830"/>
      <c r="L1064" s="830"/>
      <c r="M1064" s="830"/>
      <c r="N1064" s="830"/>
      <c r="O1064" s="830"/>
      <c r="P1064" s="830"/>
      <c r="Q1064" s="830"/>
      <c r="R1064" s="830"/>
      <c r="S1064" s="830"/>
    </row>
    <row r="1065" spans="11:19">
      <c r="K1065" s="830"/>
      <c r="L1065" s="830"/>
      <c r="M1065" s="830"/>
      <c r="N1065" s="830"/>
      <c r="O1065" s="830"/>
      <c r="P1065" s="830"/>
      <c r="Q1065" s="830"/>
      <c r="R1065" s="830"/>
      <c r="S1065" s="830"/>
    </row>
    <row r="1066" spans="11:19">
      <c r="K1066" s="830"/>
      <c r="L1066" s="830"/>
      <c r="M1066" s="830"/>
      <c r="N1066" s="830"/>
      <c r="O1066" s="830"/>
      <c r="P1066" s="830"/>
      <c r="Q1066" s="830"/>
      <c r="R1066" s="830"/>
      <c r="S1066" s="830"/>
    </row>
    <row r="1067" spans="11:19">
      <c r="K1067" s="830"/>
      <c r="L1067" s="830"/>
      <c r="M1067" s="830"/>
      <c r="N1067" s="830"/>
      <c r="O1067" s="830"/>
      <c r="P1067" s="830"/>
      <c r="Q1067" s="830"/>
      <c r="R1067" s="830"/>
      <c r="S1067" s="830"/>
    </row>
    <row r="1068" spans="11:19">
      <c r="K1068" s="830"/>
      <c r="L1068" s="830"/>
      <c r="M1068" s="830"/>
      <c r="N1068" s="830"/>
      <c r="O1068" s="830"/>
      <c r="P1068" s="830"/>
      <c r="Q1068" s="830"/>
      <c r="R1068" s="830"/>
      <c r="S1068" s="830"/>
    </row>
    <row r="1069" spans="11:19">
      <c r="K1069" s="830"/>
      <c r="L1069" s="830"/>
      <c r="M1069" s="830"/>
      <c r="N1069" s="830"/>
      <c r="O1069" s="830"/>
      <c r="P1069" s="830"/>
      <c r="Q1069" s="830"/>
      <c r="R1069" s="830"/>
      <c r="S1069" s="830"/>
    </row>
    <row r="1070" spans="11:19">
      <c r="K1070" s="830"/>
      <c r="L1070" s="830"/>
      <c r="M1070" s="830"/>
      <c r="N1070" s="830"/>
      <c r="O1070" s="830"/>
      <c r="P1070" s="830"/>
      <c r="Q1070" s="830"/>
      <c r="R1070" s="830"/>
      <c r="S1070" s="830"/>
    </row>
    <row r="1071" spans="11:19">
      <c r="K1071" s="830"/>
      <c r="L1071" s="830"/>
      <c r="M1071" s="830"/>
      <c r="N1071" s="830"/>
      <c r="O1071" s="830"/>
      <c r="P1071" s="830"/>
      <c r="Q1071" s="830"/>
      <c r="R1071" s="830"/>
      <c r="S1071" s="830"/>
    </row>
    <row r="1072" spans="11:19">
      <c r="K1072" s="830"/>
      <c r="L1072" s="830"/>
      <c r="M1072" s="830"/>
      <c r="N1072" s="830"/>
      <c r="O1072" s="830"/>
      <c r="P1072" s="830"/>
      <c r="Q1072" s="830"/>
      <c r="R1072" s="830"/>
      <c r="S1072" s="830"/>
    </row>
    <row r="1073" spans="11:19">
      <c r="K1073" s="830"/>
      <c r="L1073" s="830"/>
      <c r="M1073" s="830"/>
      <c r="N1073" s="830"/>
      <c r="O1073" s="830"/>
      <c r="P1073" s="830"/>
      <c r="Q1073" s="830"/>
      <c r="R1073" s="830"/>
      <c r="S1073" s="830"/>
    </row>
    <row r="1074" spans="11:19">
      <c r="K1074" s="830"/>
      <c r="L1074" s="830"/>
      <c r="M1074" s="830"/>
      <c r="N1074" s="830"/>
      <c r="O1074" s="830"/>
      <c r="P1074" s="830"/>
      <c r="Q1074" s="830"/>
      <c r="R1074" s="830"/>
      <c r="S1074" s="830"/>
    </row>
    <row r="1075" spans="11:19">
      <c r="K1075" s="830"/>
      <c r="L1075" s="830"/>
      <c r="M1075" s="830"/>
      <c r="N1075" s="830"/>
      <c r="O1075" s="830"/>
      <c r="P1075" s="830"/>
      <c r="Q1075" s="830"/>
      <c r="R1075" s="830"/>
      <c r="S1075" s="830"/>
    </row>
    <row r="1076" spans="11:19">
      <c r="K1076" s="830"/>
      <c r="L1076" s="830"/>
      <c r="M1076" s="830"/>
      <c r="N1076" s="830"/>
      <c r="O1076" s="830"/>
      <c r="P1076" s="830"/>
      <c r="Q1076" s="830"/>
      <c r="R1076" s="830"/>
      <c r="S1076" s="830"/>
    </row>
    <row r="1077" spans="11:19">
      <c r="K1077" s="830"/>
      <c r="L1077" s="830"/>
      <c r="M1077" s="830"/>
      <c r="N1077" s="830"/>
      <c r="O1077" s="830"/>
      <c r="P1077" s="830"/>
      <c r="Q1077" s="830"/>
      <c r="R1077" s="830"/>
      <c r="S1077" s="830"/>
    </row>
    <row r="1078" spans="11:19">
      <c r="K1078" s="830"/>
      <c r="L1078" s="830"/>
      <c r="M1078" s="830"/>
      <c r="N1078" s="830"/>
      <c r="O1078" s="830"/>
      <c r="P1078" s="830"/>
      <c r="Q1078" s="830"/>
      <c r="R1078" s="830"/>
      <c r="S1078" s="830"/>
    </row>
    <row r="1079" spans="11:19">
      <c r="K1079" s="830"/>
      <c r="L1079" s="830"/>
      <c r="M1079" s="830"/>
      <c r="N1079" s="830"/>
      <c r="O1079" s="830"/>
      <c r="P1079" s="830"/>
      <c r="Q1079" s="830"/>
      <c r="R1079" s="830"/>
      <c r="S1079" s="830"/>
    </row>
    <row r="1080" spans="11:19">
      <c r="K1080" s="830"/>
      <c r="L1080" s="830"/>
      <c r="M1080" s="830"/>
      <c r="N1080" s="830"/>
      <c r="O1080" s="830"/>
      <c r="P1080" s="830"/>
      <c r="Q1080" s="830"/>
      <c r="R1080" s="830"/>
      <c r="S1080" s="830"/>
    </row>
    <row r="1081" spans="11:19">
      <c r="K1081" s="830"/>
      <c r="L1081" s="830"/>
      <c r="M1081" s="830"/>
      <c r="N1081" s="830"/>
      <c r="O1081" s="830"/>
      <c r="P1081" s="830"/>
      <c r="Q1081" s="830"/>
      <c r="R1081" s="830"/>
      <c r="S1081" s="830"/>
    </row>
    <row r="1082" spans="11:19">
      <c r="K1082" s="830"/>
      <c r="L1082" s="830"/>
      <c r="M1082" s="830"/>
      <c r="N1082" s="830"/>
      <c r="O1082" s="830"/>
      <c r="P1082" s="830"/>
      <c r="Q1082" s="830"/>
      <c r="R1082" s="830"/>
      <c r="S1082" s="830"/>
    </row>
    <row r="1083" spans="11:19">
      <c r="K1083" s="830"/>
      <c r="L1083" s="830"/>
      <c r="M1083" s="830"/>
      <c r="N1083" s="830"/>
      <c r="O1083" s="830"/>
      <c r="P1083" s="830"/>
      <c r="Q1083" s="830"/>
      <c r="R1083" s="830"/>
      <c r="S1083" s="830"/>
    </row>
    <row r="1084" spans="11:19">
      <c r="K1084" s="830"/>
      <c r="L1084" s="830"/>
      <c r="M1084" s="830"/>
      <c r="N1084" s="830"/>
      <c r="O1084" s="830"/>
      <c r="P1084" s="830"/>
      <c r="Q1084" s="830"/>
      <c r="R1084" s="830"/>
      <c r="S1084" s="830"/>
    </row>
    <row r="1085" spans="11:19">
      <c r="K1085" s="830"/>
      <c r="L1085" s="830"/>
      <c r="M1085" s="830"/>
      <c r="N1085" s="830"/>
      <c r="O1085" s="830"/>
      <c r="P1085" s="830"/>
      <c r="Q1085" s="830"/>
      <c r="R1085" s="830"/>
      <c r="S1085" s="830"/>
    </row>
    <row r="1086" spans="11:19">
      <c r="K1086" s="830"/>
      <c r="L1086" s="830"/>
      <c r="M1086" s="830"/>
      <c r="N1086" s="830"/>
      <c r="O1086" s="830"/>
      <c r="P1086" s="830"/>
      <c r="Q1086" s="830"/>
      <c r="R1086" s="830"/>
      <c r="S1086" s="830"/>
    </row>
    <row r="1087" spans="11:19">
      <c r="K1087" s="830"/>
      <c r="L1087" s="830"/>
      <c r="M1087" s="830"/>
      <c r="N1087" s="830"/>
      <c r="O1087" s="830"/>
      <c r="P1087" s="830"/>
      <c r="Q1087" s="830"/>
      <c r="R1087" s="830"/>
      <c r="S1087" s="830"/>
    </row>
    <row r="1088" spans="11:19">
      <c r="K1088" s="830"/>
      <c r="L1088" s="830"/>
      <c r="M1088" s="830"/>
      <c r="N1088" s="830"/>
      <c r="O1088" s="830"/>
      <c r="P1088" s="830"/>
      <c r="Q1088" s="830"/>
      <c r="R1088" s="830"/>
      <c r="S1088" s="830"/>
    </row>
    <row r="1089" spans="11:19">
      <c r="K1089" s="830"/>
      <c r="L1089" s="830"/>
      <c r="M1089" s="830"/>
      <c r="N1089" s="830"/>
      <c r="O1089" s="830"/>
      <c r="P1089" s="830"/>
      <c r="Q1089" s="830"/>
      <c r="R1089" s="830"/>
      <c r="S1089" s="830"/>
    </row>
    <row r="1090" spans="11:19">
      <c r="K1090" s="830"/>
      <c r="L1090" s="830"/>
      <c r="M1090" s="830"/>
      <c r="N1090" s="830"/>
      <c r="O1090" s="830"/>
      <c r="P1090" s="830"/>
      <c r="Q1090" s="830"/>
      <c r="R1090" s="830"/>
      <c r="S1090" s="830"/>
    </row>
    <row r="1091" spans="11:19">
      <c r="K1091" s="830"/>
      <c r="L1091" s="830"/>
      <c r="M1091" s="830"/>
      <c r="N1091" s="830"/>
      <c r="O1091" s="830"/>
      <c r="P1091" s="830"/>
      <c r="Q1091" s="830"/>
      <c r="R1091" s="830"/>
      <c r="S1091" s="830"/>
    </row>
    <row r="1092" spans="11:19">
      <c r="K1092" s="830"/>
      <c r="L1092" s="830"/>
      <c r="M1092" s="830"/>
      <c r="N1092" s="830"/>
      <c r="O1092" s="830"/>
      <c r="P1092" s="830"/>
      <c r="Q1092" s="830"/>
      <c r="R1092" s="830"/>
      <c r="S1092" s="830"/>
    </row>
    <row r="1093" spans="11:19">
      <c r="K1093" s="830"/>
      <c r="L1093" s="830"/>
      <c r="M1093" s="830"/>
      <c r="N1093" s="830"/>
      <c r="O1093" s="830"/>
      <c r="P1093" s="830"/>
      <c r="Q1093" s="830"/>
      <c r="R1093" s="830"/>
      <c r="S1093" s="830"/>
    </row>
    <row r="1094" spans="11:19">
      <c r="K1094" s="830"/>
      <c r="L1094" s="830"/>
      <c r="M1094" s="830"/>
      <c r="N1094" s="830"/>
      <c r="O1094" s="830"/>
      <c r="P1094" s="830"/>
      <c r="Q1094" s="830"/>
      <c r="R1094" s="830"/>
      <c r="S1094" s="830"/>
    </row>
    <row r="1095" spans="11:19">
      <c r="K1095" s="830"/>
      <c r="L1095" s="830"/>
      <c r="M1095" s="830"/>
      <c r="N1095" s="830"/>
      <c r="O1095" s="830"/>
      <c r="P1095" s="830"/>
      <c r="Q1095" s="830"/>
      <c r="R1095" s="830"/>
      <c r="S1095" s="830"/>
    </row>
    <row r="1096" spans="11:19">
      <c r="K1096" s="830"/>
      <c r="L1096" s="830"/>
      <c r="M1096" s="830"/>
      <c r="N1096" s="830"/>
      <c r="O1096" s="830"/>
      <c r="P1096" s="830"/>
      <c r="Q1096" s="830"/>
      <c r="R1096" s="830"/>
      <c r="S1096" s="830"/>
    </row>
    <row r="1097" spans="11:19">
      <c r="K1097" s="830"/>
      <c r="L1097" s="830"/>
      <c r="M1097" s="830"/>
      <c r="N1097" s="830"/>
      <c r="O1097" s="830"/>
      <c r="P1097" s="830"/>
      <c r="Q1097" s="830"/>
      <c r="R1097" s="830"/>
      <c r="S1097" s="830"/>
    </row>
    <row r="1098" spans="11:19">
      <c r="K1098" s="830"/>
      <c r="L1098" s="830"/>
      <c r="M1098" s="830"/>
      <c r="N1098" s="830"/>
      <c r="O1098" s="830"/>
      <c r="P1098" s="830"/>
      <c r="Q1098" s="830"/>
      <c r="R1098" s="830"/>
      <c r="S1098" s="830"/>
    </row>
    <row r="1099" spans="11:19">
      <c r="K1099" s="830"/>
      <c r="L1099" s="830"/>
      <c r="M1099" s="830"/>
      <c r="N1099" s="830"/>
      <c r="O1099" s="830"/>
      <c r="P1099" s="830"/>
      <c r="Q1099" s="830"/>
      <c r="R1099" s="830"/>
      <c r="S1099" s="830"/>
    </row>
    <row r="1100" spans="11:19">
      <c r="K1100" s="830"/>
      <c r="L1100" s="830"/>
      <c r="M1100" s="830"/>
      <c r="N1100" s="830"/>
      <c r="O1100" s="830"/>
      <c r="P1100" s="830"/>
      <c r="Q1100" s="830"/>
      <c r="R1100" s="830"/>
      <c r="S1100" s="830"/>
    </row>
    <row r="1101" spans="11:19">
      <c r="K1101" s="830"/>
      <c r="L1101" s="830"/>
      <c r="M1101" s="830"/>
      <c r="N1101" s="830"/>
      <c r="O1101" s="830"/>
      <c r="P1101" s="830"/>
      <c r="Q1101" s="830"/>
      <c r="R1101" s="830"/>
      <c r="S1101" s="830"/>
    </row>
    <row r="1102" spans="11:19">
      <c r="K1102" s="830"/>
      <c r="L1102" s="830"/>
      <c r="M1102" s="830"/>
      <c r="N1102" s="830"/>
      <c r="O1102" s="830"/>
      <c r="P1102" s="830"/>
      <c r="Q1102" s="830"/>
      <c r="R1102" s="830"/>
      <c r="S1102" s="830"/>
    </row>
    <row r="1103" spans="11:19">
      <c r="K1103" s="830"/>
      <c r="L1103" s="830"/>
      <c r="M1103" s="830"/>
      <c r="N1103" s="830"/>
      <c r="O1103" s="830"/>
      <c r="P1103" s="830"/>
      <c r="Q1103" s="830"/>
      <c r="R1103" s="830"/>
      <c r="S1103" s="830"/>
    </row>
    <row r="1104" spans="11:19">
      <c r="K1104" s="830"/>
      <c r="L1104" s="830"/>
      <c r="M1104" s="830"/>
      <c r="N1104" s="830"/>
      <c r="O1104" s="830"/>
      <c r="P1104" s="830"/>
      <c r="Q1104" s="830"/>
      <c r="R1104" s="830"/>
      <c r="S1104" s="830"/>
    </row>
    <row r="1105" spans="11:19">
      <c r="K1105" s="830"/>
      <c r="L1105" s="830"/>
      <c r="M1105" s="830"/>
      <c r="N1105" s="830"/>
      <c r="O1105" s="830"/>
      <c r="P1105" s="830"/>
      <c r="Q1105" s="830"/>
      <c r="R1105" s="830"/>
      <c r="S1105" s="830"/>
    </row>
    <row r="1106" spans="11:19">
      <c r="K1106" s="830"/>
      <c r="L1106" s="830"/>
      <c r="M1106" s="830"/>
      <c r="N1106" s="830"/>
      <c r="O1106" s="830"/>
      <c r="P1106" s="830"/>
      <c r="Q1106" s="830"/>
      <c r="R1106" s="830"/>
      <c r="S1106" s="830"/>
    </row>
    <row r="1107" spans="11:19">
      <c r="K1107" s="830"/>
      <c r="L1107" s="830"/>
      <c r="M1107" s="830"/>
      <c r="N1107" s="830"/>
      <c r="O1107" s="830"/>
      <c r="P1107" s="830"/>
      <c r="Q1107" s="830"/>
      <c r="R1107" s="830"/>
      <c r="S1107" s="830"/>
    </row>
    <row r="1108" spans="11:19">
      <c r="K1108" s="830"/>
      <c r="L1108" s="830"/>
      <c r="M1108" s="830"/>
      <c r="N1108" s="830"/>
      <c r="O1108" s="830"/>
      <c r="P1108" s="830"/>
      <c r="Q1108" s="830"/>
      <c r="R1108" s="830"/>
      <c r="S1108" s="830"/>
    </row>
    <row r="1109" spans="11:19">
      <c r="K1109" s="830"/>
      <c r="L1109" s="830"/>
      <c r="M1109" s="830"/>
      <c r="N1109" s="830"/>
      <c r="O1109" s="830"/>
      <c r="P1109" s="830"/>
      <c r="Q1109" s="830"/>
      <c r="R1109" s="830"/>
      <c r="S1109" s="830"/>
    </row>
    <row r="1110" spans="11:19">
      <c r="K1110" s="830"/>
      <c r="L1110" s="830"/>
      <c r="M1110" s="830"/>
      <c r="N1110" s="830"/>
      <c r="O1110" s="830"/>
      <c r="P1110" s="830"/>
      <c r="Q1110" s="830"/>
      <c r="R1110" s="830"/>
      <c r="S1110" s="830"/>
    </row>
    <row r="1111" spans="11:19">
      <c r="K1111" s="830"/>
      <c r="L1111" s="830"/>
      <c r="M1111" s="830"/>
      <c r="N1111" s="830"/>
      <c r="O1111" s="830"/>
      <c r="P1111" s="830"/>
      <c r="Q1111" s="830"/>
      <c r="R1111" s="830"/>
      <c r="S1111" s="830"/>
    </row>
    <row r="1112" spans="11:19">
      <c r="K1112" s="830"/>
      <c r="L1112" s="830"/>
      <c r="M1112" s="830"/>
      <c r="N1112" s="830"/>
      <c r="O1112" s="830"/>
      <c r="P1112" s="830"/>
      <c r="Q1112" s="830"/>
      <c r="R1112" s="830"/>
      <c r="S1112" s="830"/>
    </row>
    <row r="1113" spans="11:19">
      <c r="K1113" s="830"/>
      <c r="L1113" s="830"/>
      <c r="M1113" s="830"/>
      <c r="N1113" s="830"/>
      <c r="O1113" s="830"/>
      <c r="P1113" s="830"/>
      <c r="Q1113" s="830"/>
      <c r="R1113" s="830"/>
      <c r="S1113" s="830"/>
    </row>
    <row r="1114" spans="11:19">
      <c r="K1114" s="830"/>
      <c r="L1114" s="830"/>
      <c r="M1114" s="830"/>
      <c r="N1114" s="830"/>
      <c r="O1114" s="830"/>
      <c r="P1114" s="830"/>
      <c r="Q1114" s="830"/>
      <c r="R1114" s="830"/>
      <c r="S1114" s="830"/>
    </row>
    <row r="1115" spans="11:19">
      <c r="K1115" s="830"/>
      <c r="L1115" s="830"/>
      <c r="M1115" s="830"/>
      <c r="N1115" s="830"/>
      <c r="O1115" s="830"/>
      <c r="P1115" s="830"/>
      <c r="Q1115" s="830"/>
      <c r="R1115" s="830"/>
      <c r="S1115" s="830"/>
    </row>
    <row r="1116" spans="11:19">
      <c r="K1116" s="830"/>
      <c r="L1116" s="830"/>
      <c r="M1116" s="830"/>
      <c r="N1116" s="830"/>
      <c r="O1116" s="830"/>
      <c r="P1116" s="830"/>
      <c r="Q1116" s="830"/>
      <c r="R1116" s="830"/>
      <c r="S1116" s="830"/>
    </row>
    <row r="1117" spans="11:19">
      <c r="K1117" s="830"/>
      <c r="L1117" s="830"/>
      <c r="M1117" s="830"/>
      <c r="N1117" s="830"/>
      <c r="O1117" s="830"/>
      <c r="P1117" s="830"/>
      <c r="Q1117" s="830"/>
      <c r="R1117" s="830"/>
      <c r="S1117" s="830"/>
    </row>
    <row r="1118" spans="11:19">
      <c r="K1118" s="830"/>
      <c r="L1118" s="830"/>
      <c r="M1118" s="830"/>
      <c r="N1118" s="830"/>
      <c r="O1118" s="830"/>
      <c r="P1118" s="830"/>
      <c r="Q1118" s="830"/>
      <c r="R1118" s="830"/>
      <c r="S1118" s="830"/>
    </row>
    <row r="1119" spans="11:19">
      <c r="K1119" s="830"/>
      <c r="L1119" s="830"/>
      <c r="M1119" s="830"/>
      <c r="N1119" s="830"/>
      <c r="O1119" s="830"/>
      <c r="P1119" s="830"/>
      <c r="Q1119" s="830"/>
      <c r="R1119" s="830"/>
      <c r="S1119" s="830"/>
    </row>
    <row r="1120" spans="11:19">
      <c r="K1120" s="830"/>
      <c r="L1120" s="830"/>
      <c r="M1120" s="830"/>
      <c r="N1120" s="830"/>
      <c r="O1120" s="830"/>
      <c r="P1120" s="830"/>
      <c r="Q1120" s="830"/>
      <c r="R1120" s="830"/>
      <c r="S1120" s="830"/>
    </row>
    <row r="1121" spans="11:19">
      <c r="K1121" s="830"/>
      <c r="L1121" s="830"/>
      <c r="M1121" s="830"/>
      <c r="N1121" s="830"/>
      <c r="O1121" s="830"/>
      <c r="P1121" s="830"/>
      <c r="Q1121" s="830"/>
      <c r="R1121" s="830"/>
      <c r="S1121" s="830"/>
    </row>
    <row r="1122" spans="11:19">
      <c r="K1122" s="830"/>
      <c r="L1122" s="830"/>
      <c r="M1122" s="830"/>
      <c r="N1122" s="830"/>
      <c r="O1122" s="830"/>
      <c r="P1122" s="830"/>
      <c r="Q1122" s="830"/>
      <c r="R1122" s="830"/>
      <c r="S1122" s="830"/>
    </row>
    <row r="1123" spans="11:19">
      <c r="K1123" s="830"/>
      <c r="L1123" s="830"/>
      <c r="M1123" s="830"/>
      <c r="N1123" s="830"/>
      <c r="O1123" s="830"/>
      <c r="P1123" s="830"/>
      <c r="Q1123" s="830"/>
      <c r="R1123" s="830"/>
      <c r="S1123" s="830"/>
    </row>
    <row r="1124" spans="11:19">
      <c r="K1124" s="830"/>
      <c r="L1124" s="830"/>
      <c r="M1124" s="830"/>
      <c r="N1124" s="830"/>
      <c r="O1124" s="830"/>
      <c r="P1124" s="830"/>
      <c r="Q1124" s="830"/>
      <c r="R1124" s="830"/>
      <c r="S1124" s="830"/>
    </row>
    <row r="1125" spans="11:19">
      <c r="K1125" s="830"/>
      <c r="L1125" s="830"/>
      <c r="M1125" s="830"/>
      <c r="N1125" s="830"/>
      <c r="O1125" s="830"/>
      <c r="P1125" s="830"/>
      <c r="Q1125" s="830"/>
      <c r="R1125" s="830"/>
      <c r="S1125" s="830"/>
    </row>
    <row r="1126" spans="11:19">
      <c r="K1126" s="830"/>
      <c r="L1126" s="830"/>
      <c r="M1126" s="830"/>
      <c r="N1126" s="830"/>
      <c r="O1126" s="830"/>
      <c r="P1126" s="830"/>
      <c r="Q1126" s="830"/>
      <c r="R1126" s="830"/>
      <c r="S1126" s="830"/>
    </row>
    <row r="1127" spans="11:19">
      <c r="K1127" s="830"/>
      <c r="L1127" s="830"/>
      <c r="M1127" s="830"/>
      <c r="N1127" s="830"/>
      <c r="O1127" s="830"/>
      <c r="P1127" s="830"/>
      <c r="Q1127" s="830"/>
      <c r="R1127" s="830"/>
      <c r="S1127" s="830"/>
    </row>
    <row r="1128" spans="11:19">
      <c r="K1128" s="830"/>
      <c r="L1128" s="830"/>
      <c r="M1128" s="830"/>
      <c r="N1128" s="830"/>
      <c r="O1128" s="830"/>
      <c r="P1128" s="830"/>
      <c r="Q1128" s="830"/>
      <c r="R1128" s="830"/>
      <c r="S1128" s="830"/>
    </row>
    <row r="1129" spans="11:19">
      <c r="K1129" s="830"/>
      <c r="L1129" s="830"/>
      <c r="M1129" s="830"/>
      <c r="N1129" s="830"/>
      <c r="O1129" s="830"/>
      <c r="P1129" s="830"/>
      <c r="Q1129" s="830"/>
      <c r="R1129" s="830"/>
      <c r="S1129" s="830"/>
    </row>
    <row r="1130" spans="11:19">
      <c r="K1130" s="830"/>
      <c r="L1130" s="830"/>
      <c r="M1130" s="830"/>
      <c r="N1130" s="830"/>
      <c r="O1130" s="830"/>
      <c r="P1130" s="830"/>
      <c r="Q1130" s="830"/>
      <c r="R1130" s="830"/>
      <c r="S1130" s="830"/>
    </row>
    <row r="1131" spans="11:19">
      <c r="K1131" s="830"/>
      <c r="L1131" s="830"/>
      <c r="M1131" s="830"/>
      <c r="N1131" s="830"/>
      <c r="O1131" s="830"/>
      <c r="P1131" s="830"/>
      <c r="Q1131" s="830"/>
      <c r="R1131" s="830"/>
      <c r="S1131" s="830"/>
    </row>
    <row r="1132" spans="11:19">
      <c r="K1132" s="830"/>
      <c r="L1132" s="830"/>
      <c r="M1132" s="830"/>
      <c r="N1132" s="830"/>
      <c r="O1132" s="830"/>
      <c r="P1132" s="830"/>
      <c r="Q1132" s="830"/>
      <c r="R1132" s="830"/>
      <c r="S1132" s="830"/>
    </row>
    <row r="1133" spans="11:19">
      <c r="K1133" s="830"/>
      <c r="L1133" s="830"/>
      <c r="M1133" s="830"/>
      <c r="N1133" s="830"/>
      <c r="O1133" s="830"/>
      <c r="P1133" s="830"/>
      <c r="Q1133" s="830"/>
      <c r="R1133" s="830"/>
      <c r="S1133" s="830"/>
    </row>
    <row r="1134" spans="11:19">
      <c r="K1134" s="830"/>
      <c r="L1134" s="830"/>
      <c r="M1134" s="830"/>
      <c r="N1134" s="830"/>
      <c r="O1134" s="830"/>
      <c r="P1134" s="830"/>
      <c r="Q1134" s="830"/>
      <c r="R1134" s="830"/>
      <c r="S1134" s="830"/>
    </row>
    <row r="1135" spans="11:19">
      <c r="K1135" s="830"/>
      <c r="L1135" s="830"/>
      <c r="M1135" s="830"/>
      <c r="N1135" s="830"/>
      <c r="O1135" s="830"/>
      <c r="P1135" s="830"/>
      <c r="Q1135" s="830"/>
      <c r="R1135" s="830"/>
      <c r="S1135" s="830"/>
    </row>
    <row r="1136" spans="11:19">
      <c r="K1136" s="830"/>
      <c r="L1136" s="830"/>
      <c r="M1136" s="830"/>
      <c r="N1136" s="830"/>
      <c r="O1136" s="830"/>
      <c r="P1136" s="830"/>
      <c r="Q1136" s="830"/>
      <c r="R1136" s="830"/>
      <c r="S1136" s="830"/>
    </row>
    <row r="1137" spans="11:19">
      <c r="K1137" s="830"/>
      <c r="L1137" s="830"/>
      <c r="M1137" s="830"/>
      <c r="N1137" s="830"/>
      <c r="O1137" s="830"/>
      <c r="P1137" s="830"/>
      <c r="Q1137" s="830"/>
      <c r="R1137" s="830"/>
      <c r="S1137" s="830"/>
    </row>
    <row r="1138" spans="11:19">
      <c r="K1138" s="830"/>
      <c r="L1138" s="830"/>
      <c r="M1138" s="830"/>
      <c r="N1138" s="830"/>
      <c r="O1138" s="830"/>
      <c r="P1138" s="830"/>
      <c r="Q1138" s="830"/>
      <c r="R1138" s="830"/>
      <c r="S1138" s="830"/>
    </row>
    <row r="1139" spans="11:19">
      <c r="K1139" s="830"/>
      <c r="L1139" s="830"/>
      <c r="M1139" s="830"/>
      <c r="N1139" s="830"/>
      <c r="O1139" s="830"/>
      <c r="P1139" s="830"/>
      <c r="Q1139" s="830"/>
      <c r="R1139" s="830"/>
      <c r="S1139" s="830"/>
    </row>
    <row r="1140" spans="11:19">
      <c r="K1140" s="830"/>
      <c r="L1140" s="830"/>
      <c r="M1140" s="830"/>
      <c r="N1140" s="830"/>
      <c r="O1140" s="830"/>
      <c r="P1140" s="830"/>
      <c r="Q1140" s="830"/>
      <c r="R1140" s="830"/>
      <c r="S1140" s="830"/>
    </row>
    <row r="1141" spans="11:19">
      <c r="K1141" s="830"/>
      <c r="L1141" s="830"/>
      <c r="M1141" s="830"/>
      <c r="N1141" s="830"/>
      <c r="O1141" s="830"/>
      <c r="P1141" s="830"/>
      <c r="Q1141" s="830"/>
      <c r="R1141" s="830"/>
      <c r="S1141" s="830"/>
    </row>
    <row r="1142" spans="11:19">
      <c r="K1142" s="830"/>
      <c r="L1142" s="830"/>
      <c r="M1142" s="830"/>
      <c r="N1142" s="830"/>
      <c r="O1142" s="830"/>
      <c r="P1142" s="830"/>
      <c r="Q1142" s="830"/>
      <c r="R1142" s="830"/>
      <c r="S1142" s="830"/>
    </row>
    <row r="1143" spans="11:19">
      <c r="K1143" s="830"/>
      <c r="L1143" s="830"/>
      <c r="M1143" s="830"/>
      <c r="N1143" s="830"/>
      <c r="O1143" s="830"/>
      <c r="P1143" s="830"/>
      <c r="Q1143" s="830"/>
      <c r="R1143" s="830"/>
      <c r="S1143" s="830"/>
    </row>
    <row r="1144" spans="11:19">
      <c r="K1144" s="830"/>
      <c r="L1144" s="830"/>
      <c r="M1144" s="830"/>
      <c r="N1144" s="830"/>
      <c r="O1144" s="830"/>
      <c r="P1144" s="830"/>
      <c r="Q1144" s="830"/>
      <c r="R1144" s="830"/>
      <c r="S1144" s="830"/>
    </row>
    <row r="1145" spans="11:19">
      <c r="K1145" s="830"/>
      <c r="L1145" s="830"/>
      <c r="M1145" s="830"/>
      <c r="N1145" s="830"/>
      <c r="O1145" s="830"/>
      <c r="P1145" s="830"/>
      <c r="Q1145" s="830"/>
      <c r="R1145" s="830"/>
      <c r="S1145" s="830"/>
    </row>
    <row r="1146" spans="11:19">
      <c r="K1146" s="830"/>
      <c r="L1146" s="830"/>
      <c r="M1146" s="830"/>
      <c r="N1146" s="830"/>
      <c r="O1146" s="830"/>
      <c r="P1146" s="830"/>
      <c r="Q1146" s="830"/>
      <c r="R1146" s="830"/>
      <c r="S1146" s="830"/>
    </row>
    <row r="1147" spans="11:19">
      <c r="K1147" s="830"/>
      <c r="L1147" s="830"/>
      <c r="M1147" s="830"/>
      <c r="N1147" s="830"/>
      <c r="O1147" s="830"/>
      <c r="P1147" s="830"/>
      <c r="Q1147" s="830"/>
      <c r="R1147" s="830"/>
      <c r="S1147" s="830"/>
    </row>
    <row r="1148" spans="11:19">
      <c r="K1148" s="830"/>
      <c r="L1148" s="830"/>
      <c r="M1148" s="830"/>
      <c r="N1148" s="830"/>
      <c r="O1148" s="830"/>
      <c r="P1148" s="830"/>
      <c r="Q1148" s="830"/>
      <c r="R1148" s="830"/>
      <c r="S1148" s="830"/>
    </row>
    <row r="1149" spans="11:19">
      <c r="K1149" s="830"/>
      <c r="L1149" s="830"/>
      <c r="M1149" s="830"/>
      <c r="N1149" s="830"/>
      <c r="O1149" s="830"/>
      <c r="P1149" s="830"/>
      <c r="Q1149" s="830"/>
      <c r="R1149" s="830"/>
      <c r="S1149" s="830"/>
    </row>
    <row r="1150" spans="11:19">
      <c r="K1150" s="830"/>
      <c r="L1150" s="830"/>
      <c r="M1150" s="830"/>
      <c r="N1150" s="830"/>
      <c r="O1150" s="830"/>
      <c r="P1150" s="830"/>
      <c r="Q1150" s="830"/>
      <c r="R1150" s="830"/>
      <c r="S1150" s="830"/>
    </row>
    <row r="1151" spans="11:19">
      <c r="K1151" s="830"/>
      <c r="L1151" s="830"/>
      <c r="M1151" s="830"/>
      <c r="N1151" s="830"/>
      <c r="O1151" s="830"/>
      <c r="P1151" s="830"/>
      <c r="Q1151" s="830"/>
      <c r="R1151" s="830"/>
      <c r="S1151" s="830"/>
    </row>
    <row r="1152" spans="11:19">
      <c r="K1152" s="830"/>
      <c r="L1152" s="830"/>
      <c r="M1152" s="830"/>
      <c r="N1152" s="830"/>
      <c r="O1152" s="830"/>
      <c r="P1152" s="830"/>
      <c r="Q1152" s="830"/>
      <c r="R1152" s="830"/>
      <c r="S1152" s="830"/>
    </row>
    <row r="1153" spans="11:19">
      <c r="K1153" s="830"/>
      <c r="L1153" s="830"/>
      <c r="M1153" s="830"/>
      <c r="N1153" s="830"/>
      <c r="O1153" s="830"/>
      <c r="P1153" s="830"/>
      <c r="Q1153" s="830"/>
      <c r="R1153" s="830"/>
      <c r="S1153" s="830"/>
    </row>
    <row r="1154" spans="11:19">
      <c r="K1154" s="830"/>
      <c r="L1154" s="830"/>
      <c r="M1154" s="830"/>
      <c r="N1154" s="830"/>
      <c r="O1154" s="830"/>
      <c r="P1154" s="830"/>
      <c r="Q1154" s="830"/>
      <c r="R1154" s="830"/>
      <c r="S1154" s="830"/>
    </row>
    <row r="1155" spans="11:19">
      <c r="K1155" s="830"/>
      <c r="L1155" s="830"/>
      <c r="M1155" s="830"/>
      <c r="N1155" s="830"/>
      <c r="O1155" s="830"/>
      <c r="P1155" s="830"/>
      <c r="Q1155" s="830"/>
      <c r="R1155" s="830"/>
      <c r="S1155" s="830"/>
    </row>
    <row r="1156" spans="11:19">
      <c r="K1156" s="830"/>
      <c r="L1156" s="830"/>
      <c r="M1156" s="830"/>
      <c r="N1156" s="830"/>
      <c r="O1156" s="830"/>
      <c r="P1156" s="830"/>
      <c r="Q1156" s="830"/>
      <c r="R1156" s="830"/>
      <c r="S1156" s="830"/>
    </row>
    <row r="1157" spans="11:19">
      <c r="K1157" s="830"/>
      <c r="L1157" s="830"/>
      <c r="M1157" s="830"/>
      <c r="N1157" s="830"/>
      <c r="O1157" s="830"/>
      <c r="P1157" s="830"/>
      <c r="Q1157" s="830"/>
      <c r="R1157" s="830"/>
      <c r="S1157" s="830"/>
    </row>
    <row r="1158" spans="11:19">
      <c r="K1158" s="830"/>
      <c r="L1158" s="830"/>
      <c r="M1158" s="830"/>
      <c r="N1158" s="830"/>
      <c r="O1158" s="830"/>
      <c r="P1158" s="830"/>
      <c r="Q1158" s="830"/>
      <c r="R1158" s="830"/>
      <c r="S1158" s="830"/>
    </row>
    <row r="1159" spans="11:19">
      <c r="K1159" s="830"/>
      <c r="L1159" s="830"/>
      <c r="M1159" s="830"/>
      <c r="N1159" s="830"/>
      <c r="O1159" s="830"/>
      <c r="P1159" s="830"/>
      <c r="Q1159" s="830"/>
      <c r="R1159" s="830"/>
      <c r="S1159" s="830"/>
    </row>
    <row r="1160" spans="11:19">
      <c r="K1160" s="830"/>
      <c r="L1160" s="830"/>
      <c r="M1160" s="830"/>
      <c r="N1160" s="830"/>
      <c r="O1160" s="830"/>
      <c r="P1160" s="830"/>
      <c r="Q1160" s="830"/>
      <c r="R1160" s="830"/>
      <c r="S1160" s="830"/>
    </row>
    <row r="1161" spans="11:19">
      <c r="K1161" s="830"/>
      <c r="L1161" s="830"/>
      <c r="M1161" s="830"/>
      <c r="N1161" s="830"/>
      <c r="O1161" s="830"/>
      <c r="P1161" s="830"/>
      <c r="Q1161" s="830"/>
      <c r="R1161" s="830"/>
      <c r="S1161" s="830"/>
    </row>
    <row r="1162" spans="11:19">
      <c r="K1162" s="830"/>
      <c r="L1162" s="830"/>
      <c r="M1162" s="830"/>
      <c r="N1162" s="830"/>
      <c r="O1162" s="830"/>
      <c r="P1162" s="830"/>
      <c r="Q1162" s="830"/>
      <c r="R1162" s="830"/>
      <c r="S1162" s="830"/>
    </row>
    <row r="1163" spans="11:19">
      <c r="K1163" s="830"/>
      <c r="L1163" s="830"/>
      <c r="M1163" s="830"/>
      <c r="N1163" s="830"/>
      <c r="O1163" s="830"/>
      <c r="P1163" s="830"/>
      <c r="Q1163" s="830"/>
      <c r="R1163" s="830"/>
      <c r="S1163" s="830"/>
    </row>
    <row r="1164" spans="11:19">
      <c r="K1164" s="830"/>
      <c r="L1164" s="830"/>
      <c r="M1164" s="830"/>
      <c r="N1164" s="830"/>
      <c r="O1164" s="830"/>
      <c r="P1164" s="830"/>
      <c r="Q1164" s="830"/>
      <c r="R1164" s="830"/>
      <c r="S1164" s="830"/>
    </row>
    <row r="1165" spans="11:19">
      <c r="K1165" s="830"/>
      <c r="L1165" s="830"/>
      <c r="M1165" s="830"/>
      <c r="N1165" s="830"/>
      <c r="O1165" s="830"/>
      <c r="P1165" s="830"/>
      <c r="Q1165" s="830"/>
      <c r="R1165" s="830"/>
      <c r="S1165" s="830"/>
    </row>
    <row r="1166" spans="11:19">
      <c r="K1166" s="830"/>
      <c r="L1166" s="830"/>
      <c r="M1166" s="830"/>
      <c r="N1166" s="830"/>
      <c r="O1166" s="830"/>
      <c r="P1166" s="830"/>
      <c r="Q1166" s="830"/>
      <c r="R1166" s="830"/>
      <c r="S1166" s="830"/>
    </row>
    <row r="1167" spans="11:19">
      <c r="K1167" s="830"/>
      <c r="L1167" s="830"/>
      <c r="M1167" s="830"/>
      <c r="N1167" s="830"/>
      <c r="O1167" s="830"/>
      <c r="P1167" s="830"/>
      <c r="Q1167" s="830"/>
      <c r="R1167" s="830"/>
      <c r="S1167" s="830"/>
    </row>
    <row r="1168" spans="11:19">
      <c r="K1168" s="830"/>
      <c r="L1168" s="830"/>
      <c r="M1168" s="830"/>
      <c r="N1168" s="830"/>
      <c r="O1168" s="830"/>
      <c r="P1168" s="830"/>
      <c r="Q1168" s="830"/>
      <c r="R1168" s="830"/>
      <c r="S1168" s="830"/>
    </row>
    <row r="1169" spans="11:19">
      <c r="K1169" s="830"/>
      <c r="L1169" s="830"/>
      <c r="M1169" s="830"/>
      <c r="N1169" s="830"/>
      <c r="O1169" s="830"/>
      <c r="P1169" s="830"/>
      <c r="Q1169" s="830"/>
      <c r="R1169" s="830"/>
      <c r="S1169" s="830"/>
    </row>
    <row r="1170" spans="11:19">
      <c r="K1170" s="830"/>
      <c r="L1170" s="830"/>
      <c r="M1170" s="830"/>
      <c r="N1170" s="830"/>
      <c r="O1170" s="830"/>
      <c r="P1170" s="830"/>
      <c r="Q1170" s="830"/>
      <c r="R1170" s="830"/>
      <c r="S1170" s="830"/>
    </row>
    <row r="1171" spans="11:19">
      <c r="K1171" s="830"/>
      <c r="L1171" s="830"/>
      <c r="M1171" s="830"/>
      <c r="N1171" s="830"/>
      <c r="O1171" s="830"/>
      <c r="P1171" s="830"/>
      <c r="Q1171" s="830"/>
      <c r="R1171" s="830"/>
      <c r="S1171" s="830"/>
    </row>
    <row r="1172" spans="11:19">
      <c r="K1172" s="830"/>
      <c r="L1172" s="830"/>
      <c r="M1172" s="830"/>
      <c r="N1172" s="830"/>
      <c r="O1172" s="830"/>
      <c r="P1172" s="830"/>
      <c r="Q1172" s="830"/>
      <c r="R1172" s="830"/>
      <c r="S1172" s="830"/>
    </row>
    <row r="1173" spans="11:19">
      <c r="K1173" s="830"/>
      <c r="L1173" s="830"/>
      <c r="M1173" s="830"/>
      <c r="N1173" s="830"/>
      <c r="O1173" s="830"/>
      <c r="P1173" s="830"/>
      <c r="Q1173" s="830"/>
      <c r="R1173" s="830"/>
      <c r="S1173" s="830"/>
    </row>
    <row r="1174" spans="11:19">
      <c r="K1174" s="830"/>
      <c r="L1174" s="830"/>
      <c r="M1174" s="830"/>
      <c r="N1174" s="830"/>
      <c r="O1174" s="830"/>
      <c r="P1174" s="830"/>
      <c r="Q1174" s="830"/>
      <c r="R1174" s="830"/>
      <c r="S1174" s="830"/>
    </row>
    <row r="1175" spans="11:19">
      <c r="K1175" s="830"/>
      <c r="L1175" s="830"/>
      <c r="M1175" s="830"/>
      <c r="N1175" s="830"/>
      <c r="O1175" s="830"/>
      <c r="P1175" s="830"/>
      <c r="Q1175" s="830"/>
      <c r="R1175" s="830"/>
      <c r="S1175" s="830"/>
    </row>
    <row r="1176" spans="11:19">
      <c r="K1176" s="830"/>
      <c r="L1176" s="830"/>
      <c r="M1176" s="830"/>
      <c r="N1176" s="830"/>
      <c r="O1176" s="830"/>
      <c r="P1176" s="830"/>
      <c r="Q1176" s="830"/>
      <c r="R1176" s="830"/>
      <c r="S1176" s="830"/>
    </row>
    <row r="1177" spans="11:19">
      <c r="K1177" s="830"/>
      <c r="L1177" s="830"/>
      <c r="M1177" s="830"/>
      <c r="N1177" s="830"/>
      <c r="O1177" s="830"/>
      <c r="P1177" s="830"/>
      <c r="Q1177" s="830"/>
      <c r="R1177" s="830"/>
      <c r="S1177" s="830"/>
    </row>
    <row r="1178" spans="11:19">
      <c r="K1178" s="830"/>
      <c r="L1178" s="830"/>
      <c r="M1178" s="830"/>
      <c r="N1178" s="830"/>
      <c r="O1178" s="830"/>
      <c r="P1178" s="830"/>
      <c r="Q1178" s="830"/>
      <c r="R1178" s="830"/>
      <c r="S1178" s="830"/>
    </row>
    <row r="1179" spans="11:19">
      <c r="K1179" s="830"/>
      <c r="L1179" s="830"/>
      <c r="M1179" s="830"/>
      <c r="N1179" s="830"/>
      <c r="O1179" s="830"/>
      <c r="P1179" s="830"/>
      <c r="Q1179" s="830"/>
      <c r="R1179" s="830"/>
      <c r="S1179" s="830"/>
    </row>
    <row r="1180" spans="11:19">
      <c r="K1180" s="830"/>
      <c r="L1180" s="830"/>
      <c r="M1180" s="830"/>
      <c r="N1180" s="830"/>
      <c r="O1180" s="830"/>
      <c r="P1180" s="830"/>
      <c r="Q1180" s="830"/>
      <c r="R1180" s="830"/>
      <c r="S1180" s="830"/>
    </row>
    <row r="1181" spans="11:19">
      <c r="K1181" s="830"/>
      <c r="L1181" s="830"/>
      <c r="M1181" s="830"/>
      <c r="N1181" s="830"/>
      <c r="O1181" s="830"/>
      <c r="P1181" s="830"/>
      <c r="Q1181" s="830"/>
      <c r="R1181" s="830"/>
      <c r="S1181" s="830"/>
    </row>
    <row r="1182" spans="11:19">
      <c r="K1182" s="830"/>
      <c r="L1182" s="830"/>
      <c r="M1182" s="830"/>
      <c r="N1182" s="830"/>
      <c r="O1182" s="830"/>
      <c r="P1182" s="830"/>
      <c r="Q1182" s="830"/>
      <c r="R1182" s="830"/>
      <c r="S1182" s="830"/>
    </row>
    <row r="1183" spans="11:19">
      <c r="K1183" s="830"/>
      <c r="L1183" s="830"/>
      <c r="M1183" s="830"/>
      <c r="N1183" s="830"/>
      <c r="O1183" s="830"/>
      <c r="P1183" s="830"/>
      <c r="Q1183" s="830"/>
      <c r="R1183" s="830"/>
      <c r="S1183" s="830"/>
    </row>
    <row r="1184" spans="11:19">
      <c r="K1184" s="830"/>
      <c r="L1184" s="830"/>
      <c r="M1184" s="830"/>
      <c r="N1184" s="830"/>
      <c r="O1184" s="830"/>
      <c r="P1184" s="830"/>
      <c r="Q1184" s="830"/>
      <c r="R1184" s="830"/>
      <c r="S1184" s="830"/>
    </row>
    <row r="1185" spans="11:19">
      <c r="K1185" s="830"/>
      <c r="L1185" s="830"/>
      <c r="M1185" s="830"/>
      <c r="N1185" s="830"/>
      <c r="O1185" s="830"/>
      <c r="P1185" s="830"/>
      <c r="Q1185" s="830"/>
      <c r="R1185" s="830"/>
      <c r="S1185" s="830"/>
    </row>
    <row r="1186" spans="11:19">
      <c r="K1186" s="830"/>
      <c r="L1186" s="830"/>
      <c r="M1186" s="830"/>
      <c r="N1186" s="830"/>
      <c r="O1186" s="830"/>
      <c r="P1186" s="830"/>
      <c r="Q1186" s="830"/>
      <c r="R1186" s="830"/>
      <c r="S1186" s="830"/>
    </row>
    <row r="1187" spans="11:19">
      <c r="K1187" s="830"/>
      <c r="L1187" s="830"/>
      <c r="M1187" s="830"/>
      <c r="N1187" s="830"/>
      <c r="O1187" s="830"/>
      <c r="P1187" s="830"/>
      <c r="Q1187" s="830"/>
      <c r="R1187" s="830"/>
      <c r="S1187" s="830"/>
    </row>
    <row r="1188" spans="11:19">
      <c r="K1188" s="830"/>
      <c r="L1188" s="830"/>
      <c r="M1188" s="830"/>
      <c r="N1188" s="830"/>
      <c r="O1188" s="830"/>
      <c r="P1188" s="830"/>
      <c r="Q1188" s="830"/>
      <c r="R1188" s="830"/>
      <c r="S1188" s="830"/>
    </row>
    <row r="1189" spans="11:19">
      <c r="K1189" s="830"/>
      <c r="L1189" s="830"/>
      <c r="M1189" s="830"/>
      <c r="N1189" s="830"/>
      <c r="O1189" s="830"/>
      <c r="P1189" s="830"/>
      <c r="Q1189" s="830"/>
      <c r="R1189" s="830"/>
      <c r="S1189" s="830"/>
    </row>
    <row r="1190" spans="11:19">
      <c r="K1190" s="830"/>
      <c r="L1190" s="830"/>
      <c r="M1190" s="830"/>
      <c r="N1190" s="830"/>
      <c r="O1190" s="830"/>
      <c r="P1190" s="830"/>
      <c r="Q1190" s="830"/>
      <c r="R1190" s="830"/>
      <c r="S1190" s="830"/>
    </row>
    <row r="1191" spans="11:19">
      <c r="K1191" s="830"/>
      <c r="L1191" s="830"/>
      <c r="M1191" s="830"/>
      <c r="N1191" s="830"/>
      <c r="O1191" s="830"/>
      <c r="P1191" s="830"/>
      <c r="Q1191" s="830"/>
      <c r="R1191" s="830"/>
      <c r="S1191" s="830"/>
    </row>
    <row r="1192" spans="11:19">
      <c r="K1192" s="830"/>
      <c r="L1192" s="830"/>
      <c r="M1192" s="830"/>
      <c r="N1192" s="830"/>
      <c r="O1192" s="830"/>
      <c r="P1192" s="830"/>
      <c r="Q1192" s="830"/>
      <c r="R1192" s="830"/>
      <c r="S1192" s="830"/>
    </row>
    <row r="1193" spans="11:19">
      <c r="K1193" s="830"/>
      <c r="L1193" s="830"/>
      <c r="M1193" s="830"/>
      <c r="N1193" s="830"/>
      <c r="O1193" s="830"/>
      <c r="P1193" s="830"/>
      <c r="Q1193" s="830"/>
      <c r="R1193" s="830"/>
      <c r="S1193" s="830"/>
    </row>
    <row r="1194" spans="11:19">
      <c r="K1194" s="830"/>
      <c r="L1194" s="830"/>
      <c r="M1194" s="830"/>
      <c r="N1194" s="830"/>
      <c r="O1194" s="830"/>
      <c r="P1194" s="830"/>
      <c r="Q1194" s="830"/>
      <c r="R1194" s="830"/>
      <c r="S1194" s="830"/>
    </row>
    <row r="1195" spans="11:19">
      <c r="K1195" s="830"/>
      <c r="L1195" s="830"/>
      <c r="M1195" s="830"/>
      <c r="N1195" s="830"/>
      <c r="O1195" s="830"/>
      <c r="P1195" s="830"/>
      <c r="Q1195" s="830"/>
      <c r="R1195" s="830"/>
      <c r="S1195" s="830"/>
    </row>
    <row r="1196" spans="11:19">
      <c r="K1196" s="830"/>
      <c r="L1196" s="830"/>
      <c r="M1196" s="830"/>
      <c r="N1196" s="830"/>
      <c r="O1196" s="830"/>
      <c r="P1196" s="830"/>
      <c r="Q1196" s="830"/>
      <c r="R1196" s="830"/>
      <c r="S1196" s="830"/>
    </row>
    <row r="1197" spans="11:19">
      <c r="K1197" s="830"/>
      <c r="L1197" s="830"/>
      <c r="M1197" s="830"/>
      <c r="N1197" s="830"/>
      <c r="O1197" s="830"/>
      <c r="P1197" s="830"/>
      <c r="Q1197" s="830"/>
      <c r="R1197" s="830"/>
      <c r="S1197" s="830"/>
    </row>
    <row r="1198" spans="11:19">
      <c r="K1198" s="830"/>
      <c r="L1198" s="830"/>
      <c r="M1198" s="830"/>
      <c r="N1198" s="830"/>
      <c r="O1198" s="830"/>
      <c r="P1198" s="830"/>
      <c r="Q1198" s="830"/>
      <c r="R1198" s="830"/>
      <c r="S1198" s="830"/>
    </row>
    <row r="1199" spans="11:19">
      <c r="K1199" s="830"/>
      <c r="L1199" s="830"/>
      <c r="M1199" s="830"/>
      <c r="N1199" s="830"/>
      <c r="O1199" s="830"/>
      <c r="P1199" s="830"/>
      <c r="Q1199" s="830"/>
      <c r="R1199" s="830"/>
      <c r="S1199" s="830"/>
    </row>
    <row r="1200" spans="11:19">
      <c r="K1200" s="830"/>
      <c r="L1200" s="830"/>
      <c r="M1200" s="830"/>
      <c r="N1200" s="830"/>
      <c r="O1200" s="830"/>
      <c r="P1200" s="830"/>
      <c r="Q1200" s="830"/>
      <c r="R1200" s="830"/>
      <c r="S1200" s="830"/>
    </row>
    <row r="1201" spans="11:19">
      <c r="K1201" s="830"/>
      <c r="L1201" s="830"/>
      <c r="M1201" s="830"/>
      <c r="N1201" s="830"/>
      <c r="O1201" s="830"/>
      <c r="P1201" s="830"/>
      <c r="Q1201" s="830"/>
      <c r="R1201" s="830"/>
      <c r="S1201" s="830"/>
    </row>
    <row r="1202" spans="11:19">
      <c r="K1202" s="830"/>
      <c r="L1202" s="830"/>
      <c r="M1202" s="830"/>
      <c r="N1202" s="830"/>
      <c r="O1202" s="830"/>
      <c r="P1202" s="830"/>
      <c r="Q1202" s="830"/>
      <c r="R1202" s="830"/>
      <c r="S1202" s="830"/>
    </row>
    <row r="1203" spans="11:19">
      <c r="K1203" s="830"/>
      <c r="L1203" s="830"/>
      <c r="M1203" s="830"/>
      <c r="N1203" s="830"/>
      <c r="O1203" s="830"/>
      <c r="P1203" s="830"/>
      <c r="Q1203" s="830"/>
      <c r="R1203" s="830"/>
      <c r="S1203" s="830"/>
    </row>
    <row r="1204" spans="11:19">
      <c r="K1204" s="830"/>
      <c r="L1204" s="830"/>
      <c r="M1204" s="830"/>
      <c r="N1204" s="830"/>
      <c r="O1204" s="830"/>
      <c r="P1204" s="830"/>
      <c r="Q1204" s="830"/>
      <c r="R1204" s="830"/>
      <c r="S1204" s="830"/>
    </row>
    <row r="1205" spans="11:19">
      <c r="K1205" s="830"/>
      <c r="L1205" s="830"/>
      <c r="M1205" s="830"/>
      <c r="N1205" s="830"/>
      <c r="O1205" s="830"/>
      <c r="P1205" s="830"/>
      <c r="Q1205" s="830"/>
      <c r="R1205" s="830"/>
      <c r="S1205" s="830"/>
    </row>
    <row r="1206" spans="11:19">
      <c r="K1206" s="830"/>
      <c r="L1206" s="830"/>
      <c r="M1206" s="830"/>
      <c r="N1206" s="830"/>
      <c r="O1206" s="830"/>
      <c r="P1206" s="830"/>
      <c r="Q1206" s="830"/>
      <c r="R1206" s="830"/>
      <c r="S1206" s="830"/>
    </row>
    <row r="1207" spans="11:19">
      <c r="K1207" s="830"/>
      <c r="L1207" s="830"/>
      <c r="M1207" s="830"/>
      <c r="N1207" s="830"/>
      <c r="O1207" s="830"/>
      <c r="P1207" s="830"/>
      <c r="Q1207" s="830"/>
      <c r="R1207" s="830"/>
      <c r="S1207" s="830"/>
    </row>
    <row r="1208" spans="11:19">
      <c r="K1208" s="830"/>
      <c r="L1208" s="830"/>
      <c r="M1208" s="830"/>
      <c r="N1208" s="830"/>
      <c r="O1208" s="830"/>
      <c r="P1208" s="830"/>
      <c r="Q1208" s="830"/>
      <c r="R1208" s="830"/>
      <c r="S1208" s="830"/>
    </row>
    <row r="1209" spans="11:19">
      <c r="K1209" s="830"/>
      <c r="L1209" s="830"/>
      <c r="M1209" s="830"/>
      <c r="N1209" s="830"/>
      <c r="O1209" s="830"/>
      <c r="P1209" s="830"/>
      <c r="Q1209" s="830"/>
      <c r="R1209" s="830"/>
      <c r="S1209" s="830"/>
    </row>
    <row r="1210" spans="11:19">
      <c r="K1210" s="830"/>
      <c r="L1210" s="830"/>
      <c r="M1210" s="830"/>
      <c r="N1210" s="830"/>
      <c r="O1210" s="830"/>
      <c r="P1210" s="830"/>
      <c r="Q1210" s="830"/>
      <c r="R1210" s="830"/>
      <c r="S1210" s="830"/>
    </row>
    <row r="1211" spans="11:19">
      <c r="K1211" s="830"/>
      <c r="L1211" s="830"/>
      <c r="M1211" s="830"/>
      <c r="N1211" s="830"/>
      <c r="O1211" s="830"/>
      <c r="P1211" s="830"/>
      <c r="Q1211" s="830"/>
      <c r="R1211" s="830"/>
      <c r="S1211" s="830"/>
    </row>
    <row r="1212" spans="11:19">
      <c r="K1212" s="830"/>
      <c r="L1212" s="830"/>
      <c r="M1212" s="830"/>
      <c r="N1212" s="830"/>
      <c r="O1212" s="830"/>
      <c r="P1212" s="830"/>
      <c r="Q1212" s="830"/>
      <c r="R1212" s="830"/>
      <c r="S1212" s="830"/>
    </row>
    <row r="1213" spans="11:19">
      <c r="K1213" s="830"/>
      <c r="L1213" s="830"/>
      <c r="M1213" s="830"/>
      <c r="N1213" s="830"/>
      <c r="O1213" s="830"/>
      <c r="P1213" s="830"/>
      <c r="Q1213" s="830"/>
      <c r="R1213" s="830"/>
      <c r="S1213" s="830"/>
    </row>
    <row r="1214" spans="11:19">
      <c r="K1214" s="830"/>
      <c r="L1214" s="830"/>
      <c r="M1214" s="830"/>
      <c r="N1214" s="830"/>
      <c r="O1214" s="830"/>
      <c r="P1214" s="830"/>
      <c r="Q1214" s="830"/>
      <c r="R1214" s="830"/>
      <c r="S1214" s="830"/>
    </row>
    <row r="1215" spans="11:19">
      <c r="K1215" s="830"/>
      <c r="L1215" s="830"/>
      <c r="M1215" s="830"/>
      <c r="N1215" s="830"/>
      <c r="O1215" s="830"/>
      <c r="P1215" s="830"/>
      <c r="Q1215" s="830"/>
      <c r="R1215" s="830"/>
      <c r="S1215" s="830"/>
    </row>
    <row r="1216" spans="11:19">
      <c r="K1216" s="830"/>
      <c r="S1216" s="830"/>
    </row>
    <row r="1217" spans="11:19">
      <c r="K1217" s="830"/>
      <c r="S1217" s="830"/>
    </row>
  </sheetData>
  <mergeCells count="30">
    <mergeCell ref="L68:R68"/>
    <mergeCell ref="D165:E165"/>
    <mergeCell ref="F167:G167"/>
    <mergeCell ref="K27:Q27"/>
    <mergeCell ref="A36:F36"/>
    <mergeCell ref="B62:E62"/>
    <mergeCell ref="D29:D31"/>
    <mergeCell ref="G29:G31"/>
    <mergeCell ref="L6:R6"/>
    <mergeCell ref="L5:R5"/>
    <mergeCell ref="A6:G6"/>
    <mergeCell ref="A5:G5"/>
    <mergeCell ref="A4:G4"/>
    <mergeCell ref="L4:R4"/>
    <mergeCell ref="A1:T1"/>
    <mergeCell ref="F197:G197"/>
    <mergeCell ref="A7:G7"/>
    <mergeCell ref="A8:G8"/>
    <mergeCell ref="A9:G9"/>
    <mergeCell ref="B10:D10"/>
    <mergeCell ref="E10:G10"/>
    <mergeCell ref="A18:D18"/>
    <mergeCell ref="A20:C20"/>
    <mergeCell ref="A27:G27"/>
    <mergeCell ref="D195:E195"/>
    <mergeCell ref="A37:B37"/>
    <mergeCell ref="A23:I23"/>
    <mergeCell ref="A25:F25"/>
    <mergeCell ref="A2:R2"/>
    <mergeCell ref="A3:R3"/>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T99"/>
  <sheetViews>
    <sheetView workbookViewId="0">
      <selection activeCell="F13" sqref="F13"/>
    </sheetView>
  </sheetViews>
  <sheetFormatPr defaultColWidth="8.6640625" defaultRowHeight="16.5" customHeight="1"/>
  <cols>
    <col min="1" max="1" width="40.33203125" style="122" bestFit="1" customWidth="1"/>
    <col min="2" max="2" width="15.6640625" style="122" customWidth="1"/>
    <col min="3" max="4" width="10.6640625" style="122" bestFit="1" customWidth="1"/>
    <col min="5" max="5" width="11.6640625" style="122" bestFit="1" customWidth="1"/>
    <col min="6" max="6" width="12.6640625" style="174" bestFit="1" customWidth="1"/>
    <col min="7" max="7" width="17.6640625" style="122" customWidth="1"/>
    <col min="8" max="8" width="12.6640625" style="122" customWidth="1"/>
    <col min="9" max="11" width="11" style="122" customWidth="1"/>
    <col min="12" max="13" width="6.5546875" style="122" customWidth="1"/>
    <col min="14" max="20" width="12" style="122" customWidth="1"/>
    <col min="21" max="16384" width="8.6640625" style="122"/>
  </cols>
  <sheetData>
    <row r="1" spans="1:20" ht="14.4">
      <c r="A1" s="291"/>
      <c r="B1" s="182" t="s">
        <v>32</v>
      </c>
      <c r="C1" s="183"/>
      <c r="D1" s="183"/>
      <c r="E1" s="183"/>
      <c r="G1" s="183"/>
      <c r="H1" s="182" t="s">
        <v>33</v>
      </c>
      <c r="I1" s="183"/>
      <c r="J1" s="183"/>
      <c r="K1" s="183"/>
      <c r="L1" s="183"/>
      <c r="M1" s="183"/>
      <c r="N1" s="182" t="s">
        <v>34</v>
      </c>
      <c r="O1" s="183"/>
      <c r="P1" s="183"/>
      <c r="Q1" s="183"/>
      <c r="R1" s="182" t="s">
        <v>35</v>
      </c>
      <c r="S1" s="183"/>
      <c r="T1" s="183"/>
    </row>
    <row r="2" spans="1:20" ht="14.4">
      <c r="B2" s="182" t="s">
        <v>36</v>
      </c>
      <c r="C2" s="182" t="s">
        <v>37</v>
      </c>
      <c r="D2" s="182" t="s">
        <v>38</v>
      </c>
      <c r="E2" s="182" t="s">
        <v>27</v>
      </c>
      <c r="G2" s="183"/>
      <c r="H2" s="182" t="s">
        <v>36</v>
      </c>
      <c r="I2" s="182" t="s">
        <v>37</v>
      </c>
      <c r="J2" s="182" t="s">
        <v>38</v>
      </c>
      <c r="K2" s="182" t="s">
        <v>27</v>
      </c>
      <c r="L2" s="183"/>
      <c r="M2" s="183"/>
      <c r="N2" s="184" t="s">
        <v>36</v>
      </c>
      <c r="O2" s="184" t="s">
        <v>37</v>
      </c>
      <c r="P2" s="184" t="s">
        <v>38</v>
      </c>
      <c r="Q2" s="183"/>
      <c r="R2" s="184" t="s">
        <v>36</v>
      </c>
      <c r="S2" s="184" t="s">
        <v>37</v>
      </c>
      <c r="T2" s="184" t="s">
        <v>38</v>
      </c>
    </row>
    <row r="3" spans="1:20" ht="14.4">
      <c r="A3" s="185" t="s">
        <v>9</v>
      </c>
      <c r="B3" s="186">
        <v>19445404.723998711</v>
      </c>
      <c r="C3" s="186">
        <v>19446709.823997773</v>
      </c>
      <c r="D3" s="186">
        <v>19478575.673999041</v>
      </c>
      <c r="E3" s="187">
        <v>58370690.221995525</v>
      </c>
      <c r="F3" s="174">
        <v>58370690.221995525</v>
      </c>
      <c r="G3" s="174">
        <f t="shared" ref="G3:G8" si="0">F3-E3</f>
        <v>0</v>
      </c>
      <c r="H3" s="186">
        <v>3644.9273999999996</v>
      </c>
      <c r="I3" s="186">
        <v>3643.9394000000002</v>
      </c>
      <c r="J3" s="186">
        <v>3644.7529999999997</v>
      </c>
      <c r="K3" s="187">
        <v>10933.6198</v>
      </c>
      <c r="L3" s="1101"/>
      <c r="M3" s="1101"/>
      <c r="N3" s="188">
        <v>19445404.723998711</v>
      </c>
      <c r="O3" s="188">
        <v>38892114.547996484</v>
      </c>
      <c r="P3" s="188">
        <v>58370690.221995525</v>
      </c>
      <c r="Q3" s="189"/>
      <c r="R3" s="188">
        <v>3644.9273999999996</v>
      </c>
      <c r="S3" s="188">
        <v>7288.8667999999998</v>
      </c>
      <c r="T3" s="188">
        <v>10933.6198</v>
      </c>
    </row>
    <row r="4" spans="1:20" ht="14.4">
      <c r="A4" s="185" t="s">
        <v>10</v>
      </c>
      <c r="B4" s="186">
        <v>14310148.399999974</v>
      </c>
      <c r="C4" s="186">
        <v>15025655.819999974</v>
      </c>
      <c r="D4" s="186">
        <v>15025655.819999974</v>
      </c>
      <c r="E4" s="187">
        <v>44361460.039999917</v>
      </c>
      <c r="F4" s="174">
        <v>44361460.039999917</v>
      </c>
      <c r="G4" s="174">
        <f t="shared" si="0"/>
        <v>0</v>
      </c>
      <c r="H4" s="186">
        <v>3912.2000000000003</v>
      </c>
      <c r="I4" s="186">
        <v>4107.8100000000004</v>
      </c>
      <c r="J4" s="186">
        <v>4107.8100000000004</v>
      </c>
      <c r="K4" s="187">
        <v>12127.82</v>
      </c>
      <c r="L4" s="1101"/>
      <c r="M4" s="1101"/>
      <c r="N4" s="188">
        <v>14310148.399999974</v>
      </c>
      <c r="O4" s="188">
        <v>29335804.219999947</v>
      </c>
      <c r="P4" s="188">
        <v>44361460.039999917</v>
      </c>
      <c r="Q4" s="1101"/>
      <c r="R4" s="188">
        <v>3912.2000000000003</v>
      </c>
      <c r="S4" s="188">
        <v>8020.01</v>
      </c>
      <c r="T4" s="188">
        <v>12127.82</v>
      </c>
    </row>
    <row r="5" spans="1:20" ht="14.4">
      <c r="A5" s="185" t="s">
        <v>11</v>
      </c>
      <c r="B5" s="186">
        <v>3009084.3440000005</v>
      </c>
      <c r="C5" s="186">
        <v>3009084.3440000005</v>
      </c>
      <c r="D5" s="186">
        <v>3009084.3440000005</v>
      </c>
      <c r="E5" s="187">
        <v>9027253.0320000015</v>
      </c>
      <c r="F5" s="174">
        <v>9027253.0320000015</v>
      </c>
      <c r="G5" s="174">
        <f t="shared" si="0"/>
        <v>0</v>
      </c>
      <c r="H5" s="186">
        <v>673.798</v>
      </c>
      <c r="I5" s="186">
        <v>673.798</v>
      </c>
      <c r="J5" s="186">
        <v>673.798</v>
      </c>
      <c r="K5" s="187">
        <v>2021.394</v>
      </c>
      <c r="L5" s="1101"/>
      <c r="M5" s="1101"/>
      <c r="N5" s="188">
        <v>3009084.3440000005</v>
      </c>
      <c r="O5" s="188">
        <v>6018168.688000001</v>
      </c>
      <c r="P5" s="188">
        <v>9027253.0320000015</v>
      </c>
      <c r="Q5" s="1101"/>
      <c r="R5" s="188">
        <v>673.798</v>
      </c>
      <c r="S5" s="188">
        <v>1347.596</v>
      </c>
      <c r="T5" s="188">
        <v>2021.394</v>
      </c>
    </row>
    <row r="6" spans="1:20" ht="14.4">
      <c r="A6" s="185" t="s">
        <v>12</v>
      </c>
      <c r="B6" s="186">
        <v>2514849.5833000001</v>
      </c>
      <c r="C6" s="186">
        <v>2514849.5833000001</v>
      </c>
      <c r="D6" s="186">
        <v>5029699.1666000001</v>
      </c>
      <c r="E6" s="187">
        <v>10059398.3332</v>
      </c>
      <c r="F6" s="174">
        <v>10059398.3332</v>
      </c>
      <c r="G6" s="174">
        <f t="shared" si="0"/>
        <v>0</v>
      </c>
      <c r="H6" s="186">
        <v>435.99999999999994</v>
      </c>
      <c r="I6" s="186">
        <v>435.99999999999994</v>
      </c>
      <c r="J6" s="186">
        <v>871.99999999999989</v>
      </c>
      <c r="K6" s="187">
        <v>1743.9999999999998</v>
      </c>
      <c r="L6" s="1101"/>
      <c r="M6" s="1101"/>
      <c r="N6" s="188">
        <v>2514849.5833000001</v>
      </c>
      <c r="O6" s="188">
        <v>5029699.1666000001</v>
      </c>
      <c r="P6" s="188">
        <v>10059398.3332</v>
      </c>
      <c r="Q6" s="1101"/>
      <c r="R6" s="188">
        <v>435.99999999999994</v>
      </c>
      <c r="S6" s="188">
        <v>871.99999999999989</v>
      </c>
      <c r="T6" s="188">
        <v>1743.9999999999998</v>
      </c>
    </row>
    <row r="7" spans="1:20" ht="14.4">
      <c r="A7" s="185" t="s">
        <v>13</v>
      </c>
      <c r="B7" s="186">
        <v>698711.07600000128</v>
      </c>
      <c r="C7" s="186">
        <v>1402385.0519999936</v>
      </c>
      <c r="D7" s="186">
        <v>1408537.452000011</v>
      </c>
      <c r="E7" s="187">
        <v>3509633.5800000057</v>
      </c>
      <c r="F7" s="174">
        <v>3509633.5800000057</v>
      </c>
      <c r="G7" s="174">
        <f t="shared" si="0"/>
        <v>0</v>
      </c>
      <c r="H7" s="186">
        <v>112.57</v>
      </c>
      <c r="I7" s="186">
        <v>224.60849999999996</v>
      </c>
      <c r="J7" s="186">
        <v>224.75849999999997</v>
      </c>
      <c r="K7" s="187">
        <v>561.9369999999999</v>
      </c>
      <c r="L7" s="1101"/>
      <c r="M7" s="1101"/>
      <c r="N7" s="188">
        <v>698711.07600000128</v>
      </c>
      <c r="O7" s="188">
        <v>2101096.1279999949</v>
      </c>
      <c r="P7" s="188">
        <v>3509633.5800000057</v>
      </c>
      <c r="Q7" s="1101"/>
      <c r="R7" s="188">
        <v>112.57</v>
      </c>
      <c r="S7" s="188">
        <v>337.17849999999999</v>
      </c>
      <c r="T7" s="188">
        <v>561.9369999999999</v>
      </c>
    </row>
    <row r="8" spans="1:20" ht="14.4">
      <c r="A8" s="185" t="s">
        <v>14</v>
      </c>
      <c r="B8" s="186">
        <v>32802.000000000116</v>
      </c>
      <c r="C8" s="186">
        <v>32802.000000000116</v>
      </c>
      <c r="D8" s="186">
        <v>32802.000000000116</v>
      </c>
      <c r="E8" s="187">
        <v>98406.000000000349</v>
      </c>
      <c r="F8" s="174">
        <v>98406.000000000349</v>
      </c>
      <c r="G8" s="174">
        <f t="shared" si="0"/>
        <v>0</v>
      </c>
      <c r="H8" s="186">
        <v>89.46</v>
      </c>
      <c r="I8" s="186">
        <v>89.46</v>
      </c>
      <c r="J8" s="186">
        <v>89.46</v>
      </c>
      <c r="K8" s="187">
        <v>268.38</v>
      </c>
      <c r="L8" s="1101"/>
      <c r="M8" s="1101"/>
      <c r="N8" s="188">
        <v>32802.000000000116</v>
      </c>
      <c r="O8" s="188">
        <v>65604.000000000233</v>
      </c>
      <c r="P8" s="188">
        <v>98406.000000000349</v>
      </c>
      <c r="Q8" s="1101"/>
      <c r="R8" s="188">
        <v>89.46</v>
      </c>
      <c r="S8" s="188">
        <v>178.92</v>
      </c>
      <c r="T8" s="188">
        <v>268.38</v>
      </c>
    </row>
    <row r="9" spans="1:20" ht="14.4">
      <c r="A9" s="185" t="s">
        <v>15</v>
      </c>
      <c r="B9" s="186">
        <v>0</v>
      </c>
      <c r="C9" s="186">
        <v>0</v>
      </c>
      <c r="D9" s="186">
        <v>0</v>
      </c>
      <c r="E9" s="187">
        <v>0</v>
      </c>
      <c r="G9" s="1101"/>
      <c r="H9" s="186">
        <v>9999.9999999999982</v>
      </c>
      <c r="I9" s="186">
        <v>13000</v>
      </c>
      <c r="J9" s="186">
        <v>15000</v>
      </c>
      <c r="K9" s="187">
        <f>J9</f>
        <v>15000</v>
      </c>
      <c r="L9" s="1101"/>
      <c r="M9" s="1101"/>
      <c r="N9" s="190">
        <v>0</v>
      </c>
      <c r="O9" s="190">
        <v>0</v>
      </c>
      <c r="P9" s="190">
        <v>0</v>
      </c>
      <c r="Q9" s="1101"/>
      <c r="R9" s="190">
        <v>9999.9999999999982</v>
      </c>
      <c r="S9" s="190">
        <v>13000</v>
      </c>
      <c r="T9" s="190">
        <v>15000</v>
      </c>
    </row>
    <row r="10" spans="1:20" ht="14.4">
      <c r="A10" s="185" t="s">
        <v>16</v>
      </c>
      <c r="B10" s="186">
        <v>0</v>
      </c>
      <c r="C10" s="186">
        <v>0</v>
      </c>
      <c r="D10" s="186">
        <v>0</v>
      </c>
      <c r="E10" s="187">
        <v>0</v>
      </c>
      <c r="G10" s="1101"/>
      <c r="H10" s="186">
        <v>0</v>
      </c>
      <c r="I10" s="186">
        <v>0</v>
      </c>
      <c r="J10" s="186">
        <v>0</v>
      </c>
      <c r="K10" s="187">
        <v>0</v>
      </c>
      <c r="L10" s="1101"/>
      <c r="M10" s="1101"/>
      <c r="N10" s="188">
        <v>0</v>
      </c>
      <c r="O10" s="188">
        <v>0</v>
      </c>
      <c r="P10" s="188">
        <v>0</v>
      </c>
      <c r="Q10" s="1101"/>
      <c r="R10" s="188">
        <v>0</v>
      </c>
      <c r="S10" s="188">
        <v>0</v>
      </c>
      <c r="T10" s="188">
        <v>0</v>
      </c>
    </row>
    <row r="11" spans="1:20" ht="14.4">
      <c r="A11" s="185"/>
      <c r="B11" s="186"/>
      <c r="C11" s="186"/>
      <c r="D11" s="186"/>
      <c r="E11" s="187"/>
      <c r="G11" s="1101"/>
      <c r="H11" s="186"/>
      <c r="I11" s="186"/>
      <c r="J11" s="186"/>
      <c r="K11" s="187"/>
      <c r="L11" s="1101"/>
      <c r="M11" s="1101"/>
      <c r="N11" s="186"/>
      <c r="O11" s="186"/>
      <c r="P11" s="186"/>
      <c r="Q11" s="1101"/>
      <c r="R11" s="186"/>
      <c r="S11" s="186"/>
      <c r="T11" s="186"/>
    </row>
    <row r="12" spans="1:20" ht="14.4">
      <c r="A12" s="185" t="s">
        <v>17</v>
      </c>
      <c r="B12" s="186">
        <v>6906611.2500000754</v>
      </c>
      <c r="C12" s="186">
        <v>8085488.9999999776</v>
      </c>
      <c r="D12" s="186">
        <v>9700769.9999999851</v>
      </c>
      <c r="E12" s="187">
        <v>24692870.250000037</v>
      </c>
      <c r="F12" s="174">
        <v>24692870.250000037</v>
      </c>
      <c r="G12" s="174">
        <f>F12-E12</f>
        <v>0</v>
      </c>
      <c r="H12" s="186">
        <v>691.6875</v>
      </c>
      <c r="I12" s="186">
        <v>816</v>
      </c>
      <c r="J12" s="186">
        <v>990</v>
      </c>
      <c r="K12" s="187">
        <v>2497.6875</v>
      </c>
      <c r="L12" s="1101"/>
      <c r="M12" s="1101"/>
      <c r="N12" s="188">
        <v>6906611.2500000754</v>
      </c>
      <c r="O12" s="188">
        <v>14992100.250000052</v>
      </c>
      <c r="P12" s="188">
        <v>24692870.250000037</v>
      </c>
      <c r="Q12" s="1101"/>
      <c r="R12" s="188">
        <v>691.6875</v>
      </c>
      <c r="S12" s="188">
        <v>1507.6875</v>
      </c>
      <c r="T12" s="188">
        <v>2497.6875</v>
      </c>
    </row>
    <row r="13" spans="1:20" ht="14.4">
      <c r="A13" s="185" t="s">
        <v>18</v>
      </c>
      <c r="B13" s="186">
        <v>1932870.0000000007</v>
      </c>
      <c r="C13" s="186">
        <v>2186690.0000000005</v>
      </c>
      <c r="D13" s="186">
        <v>2210710.0000000005</v>
      </c>
      <c r="E13" s="187">
        <v>6330270</v>
      </c>
      <c r="G13" s="174">
        <f t="shared" ref="G13:G20" si="1">F13-E13</f>
        <v>-6330270</v>
      </c>
      <c r="H13" s="186">
        <v>322.61</v>
      </c>
      <c r="I13" s="186">
        <v>365.15000000000003</v>
      </c>
      <c r="J13" s="186">
        <v>368.96999999999997</v>
      </c>
      <c r="K13" s="187">
        <v>1056.73</v>
      </c>
      <c r="L13" s="1101"/>
      <c r="M13" s="1101"/>
      <c r="N13" s="188">
        <v>1932870.0000000007</v>
      </c>
      <c r="O13" s="188">
        <v>4119560.0000000009</v>
      </c>
      <c r="P13" s="188">
        <v>6330270.0000000019</v>
      </c>
      <c r="Q13" s="1101"/>
      <c r="R13" s="188">
        <v>322.61</v>
      </c>
      <c r="S13" s="188">
        <v>687.76</v>
      </c>
      <c r="T13" s="188">
        <v>1056.73</v>
      </c>
    </row>
    <row r="14" spans="1:20" ht="14.4">
      <c r="A14" s="185" t="s">
        <v>19</v>
      </c>
      <c r="B14" s="186">
        <v>12374415.100000385</v>
      </c>
      <c r="C14" s="186">
        <v>13504463.099999795</v>
      </c>
      <c r="D14" s="186">
        <v>13861941.399999795</v>
      </c>
      <c r="E14" s="187">
        <f>D14</f>
        <v>13861941.399999795</v>
      </c>
      <c r="F14" s="174">
        <v>13861941</v>
      </c>
      <c r="G14" s="174">
        <f t="shared" si="1"/>
        <v>-0.39999979548156261</v>
      </c>
      <c r="H14" s="186">
        <v>2866.3999999999996</v>
      </c>
      <c r="I14" s="186">
        <v>2866.3999999999996</v>
      </c>
      <c r="J14" s="186">
        <v>2866.3999999999996</v>
      </c>
      <c r="K14" s="187">
        <f>J14</f>
        <v>2866.3999999999996</v>
      </c>
      <c r="L14" s="1101"/>
      <c r="M14" s="1101"/>
      <c r="N14" s="190">
        <v>12374415.100000385</v>
      </c>
      <c r="O14" s="190">
        <v>25878878.200000182</v>
      </c>
      <c r="P14" s="190">
        <v>39740819.599999979</v>
      </c>
      <c r="Q14" s="1101"/>
      <c r="R14" s="190">
        <v>2866.3999999999996</v>
      </c>
      <c r="S14" s="190">
        <v>2866.3999999999996</v>
      </c>
      <c r="T14" s="190">
        <v>2866.3999999999996</v>
      </c>
    </row>
    <row r="15" spans="1:20" ht="14.4">
      <c r="A15" s="185" t="s">
        <v>20</v>
      </c>
      <c r="B15" s="186">
        <v>1832469.1000003491</v>
      </c>
      <c r="C15" s="186">
        <v>1820540.699999945</v>
      </c>
      <c r="D15" s="186">
        <v>1682755.5000001835</v>
      </c>
      <c r="E15" s="187">
        <v>5335765.3000004804</v>
      </c>
      <c r="F15" s="172">
        <f>D15</f>
        <v>1682755.5000001835</v>
      </c>
      <c r="G15" s="174">
        <f t="shared" si="1"/>
        <v>-3653009.8000002969</v>
      </c>
      <c r="H15" s="186">
        <v>466.5</v>
      </c>
      <c r="I15" s="186">
        <v>474.29999999999995</v>
      </c>
      <c r="J15" s="186">
        <v>474.29999999999995</v>
      </c>
      <c r="K15" s="187">
        <f>J15</f>
        <v>474.29999999999995</v>
      </c>
      <c r="L15" s="1101"/>
      <c r="M15" s="1101"/>
      <c r="N15" s="190">
        <v>1832469.1000003491</v>
      </c>
      <c r="O15" s="190">
        <v>3653009.8000002941</v>
      </c>
      <c r="P15" s="190">
        <v>5335765.3000004776</v>
      </c>
      <c r="Q15" s="1101"/>
      <c r="R15" s="190">
        <v>466.5</v>
      </c>
      <c r="S15" s="190">
        <v>474.29999999999995</v>
      </c>
      <c r="T15" s="190">
        <v>474.29999999999995</v>
      </c>
    </row>
    <row r="16" spans="1:20" ht="14.4">
      <c r="A16" s="185" t="s">
        <v>21</v>
      </c>
      <c r="B16" s="186">
        <v>2496097.5784998899</v>
      </c>
      <c r="C16" s="186">
        <v>4060710.168399849</v>
      </c>
      <c r="D16" s="186">
        <v>4581177.9423998268</v>
      </c>
      <c r="E16" s="187">
        <v>11137985.689299565</v>
      </c>
      <c r="F16" s="174">
        <v>17468255.689299565</v>
      </c>
      <c r="G16" s="174">
        <f t="shared" si="1"/>
        <v>6330270</v>
      </c>
      <c r="H16" s="186">
        <v>700.64659999999992</v>
      </c>
      <c r="I16" s="186">
        <v>1209.9871999999998</v>
      </c>
      <c r="J16" s="186">
        <v>1354.6791999999996</v>
      </c>
      <c r="K16" s="187">
        <v>3265.3129999999992</v>
      </c>
      <c r="L16" s="1101"/>
      <c r="M16" s="1101"/>
      <c r="N16" s="188">
        <v>2496097.5784998899</v>
      </c>
      <c r="O16" s="188">
        <v>6556807.7468997389</v>
      </c>
      <c r="P16" s="188">
        <v>11137985.689299565</v>
      </c>
      <c r="Q16" s="1101"/>
      <c r="R16" s="188">
        <v>700.64659999999992</v>
      </c>
      <c r="S16" s="188">
        <v>1910.6337999999996</v>
      </c>
      <c r="T16" s="188">
        <v>3265.3129999999992</v>
      </c>
    </row>
    <row r="17" spans="1:20" ht="14.4">
      <c r="A17" s="185" t="s">
        <v>22</v>
      </c>
      <c r="B17" s="186">
        <v>3755980.380800046</v>
      </c>
      <c r="C17" s="186">
        <v>3454646.6164000323</v>
      </c>
      <c r="D17" s="186">
        <v>3366504.690800033</v>
      </c>
      <c r="E17" s="187">
        <v>10577131.688000111</v>
      </c>
      <c r="F17" s="174">
        <v>10577131.688000111</v>
      </c>
      <c r="G17" s="174">
        <f t="shared" si="1"/>
        <v>0</v>
      </c>
      <c r="H17" s="186">
        <v>464.41370719192548</v>
      </c>
      <c r="I17" s="186">
        <v>491.37424904291896</v>
      </c>
      <c r="J17" s="186">
        <v>587.16327106887752</v>
      </c>
      <c r="K17" s="187">
        <v>1542.9512273037219</v>
      </c>
      <c r="L17" s="1101"/>
      <c r="M17" s="1101"/>
      <c r="N17" s="188">
        <v>3755980.380800046</v>
      </c>
      <c r="O17" s="188">
        <v>7210626.9972000783</v>
      </c>
      <c r="P17" s="188">
        <v>10577131.688000111</v>
      </c>
      <c r="Q17" s="1101"/>
      <c r="R17" s="188">
        <v>464.41370719192548</v>
      </c>
      <c r="S17" s="188">
        <v>955.78795623484439</v>
      </c>
      <c r="T17" s="188">
        <v>1542.9512273037219</v>
      </c>
    </row>
    <row r="18" spans="1:20" ht="14.4">
      <c r="A18" s="185" t="s">
        <v>23</v>
      </c>
      <c r="B18" s="186">
        <v>0</v>
      </c>
      <c r="C18" s="186">
        <v>0</v>
      </c>
      <c r="D18" s="186">
        <v>0</v>
      </c>
      <c r="E18" s="187">
        <v>0</v>
      </c>
      <c r="G18" s="174">
        <f t="shared" si="1"/>
        <v>0</v>
      </c>
      <c r="H18" s="186">
        <v>0</v>
      </c>
      <c r="I18" s="186">
        <v>0</v>
      </c>
      <c r="J18" s="186">
        <v>0</v>
      </c>
      <c r="K18" s="187">
        <v>0</v>
      </c>
      <c r="L18" s="1101"/>
      <c r="M18" s="1101"/>
      <c r="N18" s="188">
        <v>0</v>
      </c>
      <c r="O18" s="188">
        <v>0</v>
      </c>
      <c r="P18" s="188">
        <v>0</v>
      </c>
      <c r="Q18" s="1101"/>
      <c r="R18" s="188">
        <v>0</v>
      </c>
      <c r="S18" s="188">
        <v>0</v>
      </c>
      <c r="T18" s="188">
        <v>0</v>
      </c>
    </row>
    <row r="19" spans="1:20" ht="14.4">
      <c r="A19" s="185" t="s">
        <v>24</v>
      </c>
      <c r="B19" s="186">
        <v>1462692.0000000014</v>
      </c>
      <c r="C19" s="186">
        <v>1462692.0000000014</v>
      </c>
      <c r="D19" s="186">
        <v>1462692.0000000014</v>
      </c>
      <c r="E19" s="187">
        <v>4388076.0000000037</v>
      </c>
      <c r="F19" s="174">
        <v>4388076.0000000037</v>
      </c>
      <c r="G19" s="174">
        <f t="shared" si="1"/>
        <v>0</v>
      </c>
      <c r="H19" s="186">
        <v>3989.1599999999994</v>
      </c>
      <c r="I19" s="186">
        <v>3989.1599999999994</v>
      </c>
      <c r="J19" s="186">
        <v>3989.1599999999994</v>
      </c>
      <c r="K19" s="187">
        <v>11967.479999999998</v>
      </c>
      <c r="L19" s="1101"/>
      <c r="M19" s="1101"/>
      <c r="N19" s="188">
        <v>1462692.0000000014</v>
      </c>
      <c r="O19" s="188">
        <v>2925384.0000000028</v>
      </c>
      <c r="P19" s="188">
        <v>4388076.0000000037</v>
      </c>
      <c r="Q19" s="1101"/>
      <c r="R19" s="188">
        <v>3989.1599999999994</v>
      </c>
      <c r="S19" s="188">
        <v>7978.3199999999988</v>
      </c>
      <c r="T19" s="188">
        <v>11967.479999999998</v>
      </c>
    </row>
    <row r="20" spans="1:20" ht="14.4">
      <c r="A20" s="185" t="s">
        <v>25</v>
      </c>
      <c r="B20" s="186">
        <v>0</v>
      </c>
      <c r="C20" s="186">
        <v>0</v>
      </c>
      <c r="D20" s="186">
        <v>0</v>
      </c>
      <c r="E20" s="187">
        <v>0</v>
      </c>
      <c r="G20" s="174">
        <f t="shared" si="1"/>
        <v>0</v>
      </c>
      <c r="H20" s="186">
        <v>0</v>
      </c>
      <c r="I20" s="186">
        <v>0</v>
      </c>
      <c r="J20" s="186">
        <v>0</v>
      </c>
      <c r="K20" s="187">
        <v>0</v>
      </c>
      <c r="L20" s="1101"/>
      <c r="M20" s="1101"/>
      <c r="N20" s="188">
        <v>0</v>
      </c>
      <c r="O20" s="188">
        <v>0</v>
      </c>
      <c r="P20" s="188">
        <v>0</v>
      </c>
      <c r="Q20" s="1101"/>
      <c r="R20" s="188">
        <v>0</v>
      </c>
      <c r="S20" s="188">
        <v>0</v>
      </c>
      <c r="T20" s="188">
        <v>0</v>
      </c>
    </row>
    <row r="21" spans="1:20" ht="14.4"/>
    <row r="22" spans="1:20" ht="14.4"/>
    <row r="23" spans="1:20" ht="14.4">
      <c r="D23" s="199"/>
    </row>
    <row r="24" spans="1:20" ht="14.4">
      <c r="E24" s="199">
        <f>SUM(E3:E20)</f>
        <v>201750881.53449544</v>
      </c>
      <c r="F24" s="199">
        <f>SUM(F3:F20)</f>
        <v>198097871.33449534</v>
      </c>
      <c r="K24" s="199">
        <f>SUM(K3:K20)</f>
        <v>66328.012527303741</v>
      </c>
    </row>
    <row r="25" spans="1:20" ht="14.4"/>
    <row r="26" spans="1:20" ht="14.4">
      <c r="E26" s="122">
        <v>198097871.83449516</v>
      </c>
    </row>
    <row r="27" spans="1:20" ht="14.4"/>
    <row r="28" spans="1:20" ht="14.4">
      <c r="E28" s="199">
        <f>E24-E26</f>
        <v>3653009.7000002861</v>
      </c>
    </row>
    <row r="29" spans="1:20" ht="14.4"/>
    <row r="30" spans="1:20" ht="14.4"/>
    <row r="31" spans="1:20" ht="14.4"/>
    <row r="32" spans="1:20" ht="14.4"/>
    <row r="33" ht="14.4"/>
    <row r="34" ht="14.4"/>
    <row r="35" ht="14.4"/>
    <row r="36" ht="14.4"/>
    <row r="37" ht="14.4"/>
    <row r="38" ht="14.4"/>
    <row r="39" ht="14.4"/>
    <row r="40" ht="14.4"/>
    <row r="41" ht="14.4"/>
    <row r="42" ht="14.4"/>
    <row r="43" ht="14.4"/>
    <row r="44" ht="14.4"/>
    <row r="45" ht="14.4"/>
    <row r="46" ht="14.4"/>
    <row r="47" ht="14.4"/>
    <row r="48" ht="14.4"/>
    <row r="49" ht="14.4"/>
    <row r="50" ht="14.4"/>
    <row r="51" ht="14.4"/>
    <row r="52" ht="14.4"/>
    <row r="53" ht="14.4"/>
    <row r="54" ht="14.4"/>
    <row r="55" ht="14.4"/>
    <row r="56" ht="14.4"/>
    <row r="57" ht="14.4"/>
    <row r="58" ht="14.4"/>
    <row r="59" ht="14.4"/>
    <row r="60" ht="14.4"/>
    <row r="61" ht="14.4"/>
    <row r="62" ht="14.4"/>
    <row r="63" ht="14.4"/>
    <row r="64" ht="14.4"/>
    <row r="65" ht="14.4"/>
    <row r="66" ht="14.4"/>
    <row r="67" ht="14.4"/>
    <row r="68" ht="14.4"/>
    <row r="69" ht="14.4"/>
    <row r="70" ht="14.4"/>
    <row r="71" ht="14.4"/>
    <row r="72" ht="14.4"/>
    <row r="73" ht="14.4"/>
    <row r="74" ht="14.4"/>
    <row r="75" ht="14.4"/>
    <row r="76" ht="14.4"/>
    <row r="77" ht="14.4"/>
    <row r="78" ht="14.4"/>
    <row r="79" ht="14.4"/>
    <row r="80" ht="14.4"/>
    <row r="81" ht="14.4"/>
    <row r="82" ht="14.4"/>
    <row r="83" ht="14.4"/>
    <row r="84" ht="14.4"/>
    <row r="85" ht="14.4"/>
    <row r="86" ht="14.4"/>
    <row r="87" ht="14.4"/>
    <row r="88" ht="14.4"/>
    <row r="89" ht="14.4"/>
    <row r="90" ht="14.4"/>
    <row r="91" ht="14.4"/>
    <row r="92" ht="14.4"/>
    <row r="93" ht="14.4"/>
    <row r="94" ht="14.4"/>
    <row r="95" ht="14.4"/>
    <row r="96" ht="14.4"/>
    <row r="97" ht="14.4"/>
    <row r="98" ht="14.4"/>
    <row r="99" ht="14.4"/>
  </sheetData>
  <pageMargins left="0.7" right="0.7" top="0.75" bottom="0.75" header="0.3" footer="0.3"/>
  <pageSetup orientation="portrait" r:id="rId1"/>
  <headerFooter>
    <oddFooter>&amp;R&amp;1#&amp;"Calibri"&amp;10&amp;KA80000Internal Use Only</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E1163"/>
  <sheetViews>
    <sheetView zoomScaleNormal="100" zoomScaleSheetLayoutView="50" workbookViewId="0">
      <selection sqref="A1:J1"/>
    </sheetView>
  </sheetViews>
  <sheetFormatPr defaultColWidth="8.6640625" defaultRowHeight="13.2"/>
  <cols>
    <col min="1" max="1" width="36" style="658" customWidth="1"/>
    <col min="2" max="2" width="17.6640625" style="697" customWidth="1"/>
    <col min="3" max="4" width="17.6640625" style="686" customWidth="1"/>
    <col min="5" max="5" width="21.33203125" style="686" customWidth="1"/>
    <col min="6" max="6" width="17.6640625" style="686" customWidth="1"/>
    <col min="7" max="7" width="17.44140625" style="686" customWidth="1"/>
    <col min="8" max="9" width="15.33203125" style="686" customWidth="1"/>
    <col min="10" max="10" width="0.44140625" style="717" customWidth="1"/>
    <col min="11" max="16384" width="8.6640625" style="658"/>
  </cols>
  <sheetData>
    <row r="1" spans="1:31" ht="13.35" customHeight="1">
      <c r="A1" s="1256" t="str">
        <f>Cover!B8</f>
        <v>Evergy Metro, Inc. Evaluation, Measurement, and Verification Report: Databook</v>
      </c>
      <c r="B1" s="1256"/>
      <c r="C1" s="1256"/>
      <c r="D1" s="1256"/>
      <c r="E1" s="1256"/>
      <c r="F1" s="1256"/>
      <c r="G1" s="1256"/>
      <c r="H1" s="1256"/>
      <c r="I1" s="1256"/>
      <c r="J1" s="1256"/>
      <c r="K1" s="789"/>
      <c r="L1" s="789"/>
      <c r="M1" s="789"/>
      <c r="N1" s="789"/>
      <c r="O1" s="789"/>
      <c r="P1" s="789"/>
      <c r="Q1" s="789"/>
      <c r="R1" s="789"/>
      <c r="S1" s="789"/>
      <c r="T1" s="789"/>
      <c r="U1" s="789"/>
      <c r="V1" s="789"/>
      <c r="W1" s="789"/>
      <c r="X1" s="789"/>
      <c r="Y1" s="789"/>
      <c r="Z1" s="789"/>
      <c r="AA1" s="789"/>
      <c r="AB1" s="789"/>
      <c r="AC1" s="789"/>
      <c r="AD1" s="789"/>
      <c r="AE1" s="789"/>
    </row>
    <row r="2" spans="1:31" ht="35.25" customHeight="1">
      <c r="A2" s="1394"/>
      <c r="B2" s="1394"/>
      <c r="C2" s="1394"/>
      <c r="D2" s="1394"/>
      <c r="E2" s="1394"/>
      <c r="F2" s="1394"/>
      <c r="G2" s="1394"/>
      <c r="H2" s="1394"/>
      <c r="I2" s="1394"/>
      <c r="J2" s="1394"/>
      <c r="K2" s="789"/>
      <c r="L2" s="789"/>
      <c r="M2" s="789"/>
      <c r="N2" s="789"/>
      <c r="O2" s="789"/>
      <c r="P2" s="789"/>
      <c r="Q2" s="789"/>
      <c r="R2" s="789"/>
      <c r="S2" s="789"/>
      <c r="T2" s="789"/>
      <c r="U2" s="789"/>
      <c r="V2" s="789"/>
      <c r="W2" s="789"/>
      <c r="X2" s="789"/>
      <c r="Y2" s="789"/>
      <c r="Z2" s="789"/>
      <c r="AA2" s="789"/>
      <c r="AB2" s="789"/>
      <c r="AC2" s="789"/>
      <c r="AD2" s="789"/>
      <c r="AE2" s="789"/>
    </row>
    <row r="3" spans="1:31" ht="5.25" customHeight="1">
      <c r="A3" s="1395"/>
      <c r="B3" s="1395"/>
      <c r="C3" s="1395"/>
      <c r="D3" s="1395"/>
      <c r="E3" s="1395"/>
      <c r="F3" s="1395"/>
      <c r="G3" s="1395"/>
      <c r="H3" s="1395"/>
      <c r="I3" s="1395"/>
      <c r="J3" s="1395"/>
      <c r="K3" s="789"/>
      <c r="L3" s="789"/>
      <c r="M3" s="789"/>
      <c r="N3" s="789"/>
      <c r="O3" s="789"/>
      <c r="P3" s="789"/>
      <c r="Q3" s="789"/>
      <c r="R3" s="789"/>
      <c r="S3" s="789"/>
      <c r="T3" s="789"/>
      <c r="U3" s="789"/>
      <c r="V3" s="789"/>
      <c r="W3" s="789"/>
      <c r="X3" s="789"/>
      <c r="Y3" s="789"/>
      <c r="Z3" s="789"/>
      <c r="AA3" s="789"/>
      <c r="AB3" s="789"/>
      <c r="AC3" s="789"/>
      <c r="AD3" s="789"/>
      <c r="AE3" s="789"/>
    </row>
    <row r="4" spans="1:31" ht="30" customHeight="1">
      <c r="A4" s="1384" t="s">
        <v>667</v>
      </c>
      <c r="B4" s="1384"/>
      <c r="C4" s="1384"/>
      <c r="D4" s="1384"/>
      <c r="E4" s="1384"/>
      <c r="F4" s="1384"/>
      <c r="G4" s="1384"/>
      <c r="H4" s="1176"/>
      <c r="I4" s="1176"/>
      <c r="J4" s="713"/>
      <c r="K4" s="789"/>
      <c r="L4" s="789"/>
      <c r="M4" s="789"/>
      <c r="N4" s="789"/>
      <c r="O4" s="789"/>
      <c r="P4" s="789"/>
      <c r="Q4" s="789"/>
      <c r="R4" s="789"/>
      <c r="S4" s="789"/>
      <c r="T4" s="789"/>
      <c r="U4" s="789"/>
      <c r="V4" s="789"/>
      <c r="W4" s="789"/>
      <c r="X4" s="789"/>
      <c r="Y4" s="789"/>
      <c r="Z4" s="789"/>
      <c r="AA4" s="789"/>
      <c r="AB4" s="789"/>
      <c r="AC4" s="789"/>
      <c r="AD4" s="789"/>
      <c r="AE4" s="789"/>
    </row>
    <row r="5" spans="1:31" ht="15.6">
      <c r="A5" s="1373" t="s">
        <v>247</v>
      </c>
      <c r="B5" s="1373"/>
      <c r="C5" s="1373"/>
      <c r="D5" s="1373"/>
      <c r="E5" s="1373"/>
      <c r="F5" s="1373"/>
      <c r="G5" s="1373"/>
      <c r="H5" s="1176"/>
      <c r="I5" s="1176"/>
      <c r="J5" s="713"/>
      <c r="K5" s="789"/>
      <c r="L5" s="789"/>
      <c r="M5" s="789"/>
      <c r="N5" s="789"/>
      <c r="O5" s="789"/>
      <c r="P5" s="789"/>
      <c r="Q5" s="789"/>
      <c r="R5" s="789"/>
      <c r="S5" s="789"/>
      <c r="T5" s="789"/>
      <c r="U5" s="789"/>
      <c r="V5" s="789"/>
      <c r="W5" s="789"/>
      <c r="X5" s="789"/>
      <c r="Y5" s="789"/>
      <c r="Z5" s="789"/>
      <c r="AA5" s="789"/>
      <c r="AB5" s="789"/>
      <c r="AC5" s="789"/>
      <c r="AD5" s="789"/>
      <c r="AE5" s="789"/>
    </row>
    <row r="6" spans="1:31" s="786" customFormat="1" ht="15.6">
      <c r="A6" s="1168"/>
      <c r="B6" s="1168"/>
      <c r="C6" s="1168"/>
      <c r="D6" s="1168"/>
      <c r="E6" s="1168"/>
      <c r="F6" s="1168"/>
      <c r="G6" s="1168"/>
      <c r="H6" s="1176"/>
      <c r="I6" s="1176"/>
      <c r="J6" s="713"/>
      <c r="K6" s="789"/>
      <c r="L6" s="789"/>
      <c r="M6" s="789"/>
      <c r="N6" s="789"/>
      <c r="O6" s="789"/>
      <c r="P6" s="789"/>
      <c r="Q6" s="789"/>
      <c r="R6" s="789"/>
      <c r="S6" s="789"/>
      <c r="T6" s="789"/>
      <c r="U6" s="789"/>
      <c r="V6" s="789"/>
      <c r="W6" s="789"/>
      <c r="X6" s="789"/>
      <c r="Y6" s="789"/>
      <c r="Z6" s="789"/>
      <c r="AA6" s="789"/>
      <c r="AB6" s="789"/>
      <c r="AC6" s="789"/>
      <c r="AD6" s="789"/>
      <c r="AE6" s="789"/>
    </row>
    <row r="7" spans="1:31" ht="13.5" customHeight="1">
      <c r="A7" s="1374" t="s">
        <v>638</v>
      </c>
      <c r="B7" s="1374"/>
      <c r="C7" s="1374"/>
      <c r="D7" s="1374"/>
      <c r="E7" s="1374"/>
      <c r="F7" s="1374"/>
      <c r="G7" s="1374"/>
      <c r="H7" s="1176"/>
      <c r="I7" s="1176"/>
      <c r="J7" s="713"/>
      <c r="K7" s="789"/>
      <c r="L7" s="789"/>
      <c r="M7" s="789"/>
      <c r="N7" s="789"/>
      <c r="O7" s="789"/>
      <c r="P7" s="789"/>
      <c r="Q7" s="789"/>
      <c r="R7" s="789"/>
      <c r="S7" s="789"/>
      <c r="T7" s="789"/>
      <c r="U7" s="789"/>
      <c r="V7" s="789"/>
      <c r="W7" s="789"/>
      <c r="X7" s="789"/>
      <c r="Y7" s="789"/>
      <c r="Z7" s="789"/>
      <c r="AA7" s="789"/>
      <c r="AB7" s="789"/>
      <c r="AC7" s="789"/>
      <c r="AD7" s="789"/>
      <c r="AE7" s="789"/>
    </row>
    <row r="8" spans="1:31" ht="13.5" customHeight="1" thickBot="1">
      <c r="A8" s="660"/>
      <c r="B8" s="1375" t="s">
        <v>61</v>
      </c>
      <c r="C8" s="1376"/>
      <c r="D8" s="1396"/>
      <c r="E8" s="1375" t="s">
        <v>62</v>
      </c>
      <c r="F8" s="1376"/>
      <c r="G8" s="1376"/>
      <c r="H8" s="1176"/>
      <c r="I8" s="1176"/>
      <c r="J8" s="713"/>
      <c r="K8" s="789"/>
      <c r="L8" s="789"/>
      <c r="M8" s="789"/>
      <c r="N8" s="789"/>
      <c r="O8" s="789"/>
      <c r="P8" s="789"/>
      <c r="Q8" s="789"/>
      <c r="R8" s="789"/>
      <c r="S8" s="789"/>
      <c r="T8" s="789"/>
      <c r="U8" s="789"/>
      <c r="V8" s="789"/>
      <c r="W8" s="789"/>
      <c r="X8" s="789"/>
      <c r="Y8" s="789"/>
      <c r="Z8" s="789"/>
      <c r="AA8" s="789"/>
      <c r="AB8" s="789"/>
      <c r="AC8" s="789"/>
      <c r="AD8" s="789"/>
      <c r="AE8" s="789"/>
    </row>
    <row r="9" spans="1:31" ht="37.5" customHeight="1" thickBot="1">
      <c r="A9" s="661"/>
      <c r="B9" s="662" t="s">
        <v>250</v>
      </c>
      <c r="C9" s="662" t="s">
        <v>251</v>
      </c>
      <c r="D9" s="663" t="s">
        <v>252</v>
      </c>
      <c r="E9" s="309" t="s">
        <v>253</v>
      </c>
      <c r="F9" s="662" t="s">
        <v>251</v>
      </c>
      <c r="G9" s="662" t="s">
        <v>67</v>
      </c>
      <c r="H9" s="1176"/>
      <c r="I9" s="1176"/>
      <c r="J9" s="713"/>
      <c r="K9" s="789"/>
      <c r="L9" s="789"/>
      <c r="M9" s="789"/>
      <c r="N9" s="789"/>
      <c r="O9" s="789"/>
      <c r="P9" s="789"/>
      <c r="Q9" s="789"/>
      <c r="R9" s="789"/>
      <c r="S9" s="789"/>
      <c r="T9" s="789"/>
      <c r="U9" s="789"/>
      <c r="V9" s="789"/>
      <c r="W9" s="789"/>
      <c r="X9" s="789"/>
      <c r="Y9" s="789"/>
      <c r="Z9" s="789"/>
      <c r="AA9" s="789"/>
      <c r="AB9" s="789"/>
      <c r="AC9" s="789"/>
      <c r="AD9" s="789"/>
      <c r="AE9" s="789"/>
    </row>
    <row r="10" spans="1:31" ht="13.5" customHeight="1">
      <c r="A10" s="664" t="s">
        <v>254</v>
      </c>
      <c r="B10" s="60">
        <v>589881</v>
      </c>
      <c r="C10" s="60">
        <f>F29</f>
        <v>426596</v>
      </c>
      <c r="D10" s="641">
        <f>C10/B10</f>
        <v>0.72318993152856259</v>
      </c>
      <c r="E10" s="642">
        <f>'MEEIA Targets'!F15</f>
        <v>1682755.5000001835</v>
      </c>
      <c r="F10" s="60">
        <f>C10</f>
        <v>426596</v>
      </c>
      <c r="G10" s="643">
        <f>F10/E10</f>
        <v>0.25351038816985205</v>
      </c>
      <c r="H10" s="1176"/>
      <c r="I10" s="1176"/>
      <c r="J10" s="713"/>
      <c r="K10" s="789"/>
      <c r="L10" s="789"/>
      <c r="M10" s="789"/>
      <c r="N10" s="789"/>
      <c r="O10" s="789"/>
      <c r="P10" s="789"/>
      <c r="Q10" s="789"/>
      <c r="R10" s="789"/>
      <c r="S10" s="789"/>
      <c r="T10" s="789"/>
      <c r="U10" s="789"/>
      <c r="V10" s="789"/>
      <c r="W10" s="789"/>
      <c r="X10" s="789"/>
      <c r="Y10" s="789"/>
      <c r="Z10" s="789"/>
      <c r="AA10" s="789"/>
      <c r="AB10" s="789"/>
      <c r="AC10" s="789"/>
      <c r="AD10" s="789"/>
      <c r="AE10" s="789"/>
    </row>
    <row r="11" spans="1:31">
      <c r="A11" s="664" t="s">
        <v>255</v>
      </c>
      <c r="B11" s="60">
        <v>232</v>
      </c>
      <c r="C11" s="60">
        <f>H29</f>
        <v>171</v>
      </c>
      <c r="D11" s="644">
        <f>C11/B11</f>
        <v>0.73706896551724133</v>
      </c>
      <c r="E11" s="642">
        <f>'MEEIA Targets'!K15</f>
        <v>474.29999999999995</v>
      </c>
      <c r="F11" s="60">
        <f>C11</f>
        <v>171</v>
      </c>
      <c r="G11" s="643">
        <f>F11/E11</f>
        <v>0.36053130929791277</v>
      </c>
      <c r="H11" s="1176"/>
      <c r="I11" s="1176"/>
      <c r="J11" s="714"/>
      <c r="K11" s="789"/>
      <c r="L11" s="789"/>
      <c r="M11" s="789"/>
      <c r="N11" s="789"/>
      <c r="O11" s="789"/>
      <c r="P11" s="789"/>
      <c r="Q11" s="789"/>
      <c r="R11" s="789"/>
      <c r="S11" s="789"/>
      <c r="T11" s="789"/>
      <c r="U11" s="789"/>
      <c r="V11" s="789"/>
      <c r="W11" s="789"/>
      <c r="X11" s="789"/>
      <c r="Y11" s="789"/>
      <c r="Z11" s="789"/>
      <c r="AA11" s="789"/>
      <c r="AB11" s="789"/>
      <c r="AC11" s="789"/>
      <c r="AD11" s="789"/>
      <c r="AE11" s="789"/>
    </row>
    <row r="12" spans="1:31" ht="13.5" customHeight="1">
      <c r="A12" s="916" t="s">
        <v>668</v>
      </c>
      <c r="B12" s="666"/>
      <c r="C12" s="666"/>
      <c r="D12" s="667"/>
      <c r="E12" s="1176"/>
      <c r="F12" s="1176"/>
      <c r="G12" s="1176"/>
      <c r="H12" s="1176"/>
      <c r="I12" s="1176"/>
      <c r="J12" s="716"/>
      <c r="K12" s="789"/>
      <c r="L12" s="789"/>
      <c r="M12" s="789"/>
      <c r="N12" s="789"/>
      <c r="O12" s="789"/>
      <c r="P12" s="789"/>
      <c r="Q12" s="789"/>
      <c r="R12" s="789"/>
      <c r="S12" s="789"/>
      <c r="T12" s="789"/>
      <c r="U12" s="789"/>
      <c r="V12" s="789"/>
      <c r="W12" s="789"/>
      <c r="X12" s="789"/>
      <c r="Y12" s="789"/>
      <c r="Z12" s="789"/>
      <c r="AA12" s="789"/>
      <c r="AB12" s="789"/>
      <c r="AC12" s="789"/>
      <c r="AD12" s="789"/>
      <c r="AE12" s="789"/>
    </row>
    <row r="13" spans="1:31">
      <c r="A13" s="668"/>
      <c r="B13" s="666"/>
      <c r="C13" s="666"/>
      <c r="D13" s="667"/>
      <c r="E13" s="1176"/>
      <c r="F13" s="1176"/>
      <c r="G13" s="1176"/>
      <c r="H13" s="1176"/>
      <c r="I13" s="1176"/>
      <c r="J13" s="715"/>
      <c r="K13" s="789"/>
      <c r="L13" s="789"/>
      <c r="M13" s="789"/>
      <c r="N13" s="789"/>
      <c r="O13" s="789"/>
      <c r="P13" s="789"/>
      <c r="Q13" s="789"/>
      <c r="R13" s="789"/>
      <c r="S13" s="789"/>
      <c r="T13" s="789"/>
      <c r="U13" s="789"/>
      <c r="V13" s="789"/>
      <c r="W13" s="789"/>
      <c r="X13" s="789"/>
      <c r="Y13" s="789"/>
      <c r="Z13" s="789"/>
      <c r="AA13" s="789"/>
      <c r="AB13" s="789"/>
      <c r="AC13" s="789"/>
      <c r="AD13" s="789"/>
      <c r="AE13" s="789"/>
    </row>
    <row r="14" spans="1:31" ht="13.5" customHeight="1">
      <c r="A14" s="665"/>
      <c r="B14" s="666"/>
      <c r="C14" s="666"/>
      <c r="D14" s="667"/>
      <c r="E14" s="1176"/>
      <c r="F14" s="1176"/>
      <c r="G14" s="1176"/>
      <c r="H14" s="1176"/>
      <c r="I14" s="1176"/>
      <c r="J14" s="714"/>
      <c r="K14" s="789"/>
      <c r="L14" s="789"/>
      <c r="M14" s="789"/>
      <c r="N14" s="789"/>
      <c r="O14" s="789"/>
      <c r="P14" s="789"/>
      <c r="Q14" s="789"/>
      <c r="R14" s="789"/>
      <c r="S14" s="789"/>
      <c r="T14" s="789"/>
      <c r="U14" s="789"/>
      <c r="V14" s="789"/>
      <c r="W14" s="789"/>
      <c r="X14" s="789"/>
      <c r="Y14" s="789"/>
      <c r="Z14" s="789"/>
      <c r="AA14" s="789"/>
      <c r="AB14" s="789"/>
      <c r="AC14" s="789"/>
      <c r="AD14" s="789"/>
      <c r="AE14" s="789"/>
    </row>
    <row r="15" spans="1:31" ht="13.5" customHeight="1">
      <c r="A15" s="1374" t="s">
        <v>259</v>
      </c>
      <c r="B15" s="1374"/>
      <c r="C15" s="1374"/>
      <c r="D15" s="1374"/>
      <c r="E15" s="1176"/>
      <c r="F15" s="1176"/>
      <c r="G15" s="1176"/>
      <c r="H15" s="1176"/>
      <c r="I15" s="1176"/>
      <c r="J15" s="714"/>
      <c r="K15" s="789"/>
      <c r="L15" s="789"/>
      <c r="M15" s="789"/>
      <c r="N15" s="789"/>
      <c r="O15" s="789"/>
      <c r="P15" s="789"/>
      <c r="Q15" s="789"/>
      <c r="R15" s="789"/>
      <c r="S15" s="789"/>
      <c r="T15" s="789"/>
      <c r="U15" s="789"/>
      <c r="V15" s="789"/>
      <c r="W15" s="789"/>
      <c r="X15" s="789"/>
      <c r="Y15" s="789"/>
      <c r="Z15" s="789"/>
      <c r="AA15" s="789"/>
      <c r="AB15" s="789"/>
      <c r="AC15" s="789"/>
      <c r="AD15" s="789"/>
      <c r="AE15" s="789"/>
    </row>
    <row r="16" spans="1:31" ht="37.5" customHeight="1" thickBot="1">
      <c r="A16" s="669" t="s">
        <v>135</v>
      </c>
      <c r="B16" s="670" t="s">
        <v>136</v>
      </c>
      <c r="C16" s="670" t="s">
        <v>137</v>
      </c>
      <c r="D16" s="670" t="s">
        <v>138</v>
      </c>
      <c r="E16" s="1176"/>
      <c r="F16" s="1176"/>
      <c r="G16" s="1176"/>
      <c r="H16" s="1176"/>
      <c r="I16" s="1176"/>
      <c r="J16" s="714"/>
      <c r="K16" s="789"/>
      <c r="L16" s="789"/>
      <c r="M16" s="789"/>
      <c r="N16" s="789"/>
      <c r="O16" s="789"/>
      <c r="P16" s="789"/>
      <c r="Q16" s="789"/>
      <c r="R16" s="789"/>
      <c r="S16" s="789"/>
      <c r="T16" s="789"/>
      <c r="U16" s="789"/>
      <c r="V16" s="789"/>
      <c r="W16" s="789"/>
      <c r="X16" s="789"/>
      <c r="Y16" s="789"/>
      <c r="Z16" s="789"/>
      <c r="AA16" s="789"/>
      <c r="AB16" s="789"/>
      <c r="AC16" s="789"/>
      <c r="AD16" s="789"/>
      <c r="AE16" s="789"/>
    </row>
    <row r="17" spans="1:31" ht="13.5" customHeight="1" thickTop="1">
      <c r="A17" s="1397" t="s">
        <v>640</v>
      </c>
      <c r="B17" s="1397"/>
      <c r="C17" s="1397"/>
      <c r="D17" s="671">
        <v>1</v>
      </c>
      <c r="E17" s="1176"/>
      <c r="F17" s="1176"/>
      <c r="G17" s="1176"/>
      <c r="H17" s="1176"/>
      <c r="I17" s="1176"/>
      <c r="J17" s="714"/>
      <c r="K17" s="789"/>
      <c r="L17" s="789"/>
      <c r="M17" s="789"/>
      <c r="N17" s="789"/>
      <c r="O17" s="789"/>
      <c r="P17" s="789"/>
      <c r="Q17" s="789"/>
      <c r="R17" s="789"/>
      <c r="S17" s="789"/>
      <c r="T17" s="789"/>
      <c r="U17" s="789"/>
      <c r="V17" s="789"/>
      <c r="W17" s="789"/>
      <c r="X17" s="789"/>
      <c r="Y17" s="789"/>
      <c r="Z17" s="789"/>
      <c r="AA17" s="789"/>
      <c r="AB17" s="789"/>
      <c r="AC17" s="789"/>
      <c r="AD17" s="789"/>
      <c r="AE17" s="789"/>
    </row>
    <row r="18" spans="1:31" ht="13.5" customHeight="1">
      <c r="A18" s="672"/>
      <c r="B18" s="672"/>
      <c r="C18" s="672"/>
      <c r="D18" s="672"/>
      <c r="E18" s="1176"/>
      <c r="F18" s="1176"/>
      <c r="G18" s="1176"/>
      <c r="H18" s="1176"/>
      <c r="I18" s="1176"/>
      <c r="K18" s="789"/>
      <c r="L18" s="789"/>
      <c r="M18" s="789"/>
      <c r="N18" s="789"/>
      <c r="O18" s="789"/>
      <c r="P18" s="789"/>
      <c r="Q18" s="789"/>
      <c r="R18" s="789"/>
      <c r="S18" s="789"/>
      <c r="T18" s="789"/>
      <c r="U18" s="789"/>
      <c r="V18" s="789"/>
      <c r="W18" s="789"/>
      <c r="X18" s="789"/>
      <c r="Y18" s="789"/>
      <c r="Z18" s="789"/>
      <c r="AA18" s="789"/>
      <c r="AB18" s="789"/>
      <c r="AC18" s="789"/>
      <c r="AD18" s="789"/>
      <c r="AE18" s="789"/>
    </row>
    <row r="19" spans="1:31">
      <c r="A19" s="672"/>
      <c r="B19" s="672"/>
      <c r="C19" s="672"/>
      <c r="D19" s="672"/>
      <c r="E19" s="1176"/>
      <c r="F19" s="673"/>
      <c r="G19" s="1176"/>
      <c r="H19" s="1176"/>
      <c r="I19" s="1176"/>
      <c r="K19" s="789"/>
      <c r="L19" s="789"/>
      <c r="M19" s="789"/>
      <c r="N19" s="789"/>
      <c r="O19" s="789"/>
      <c r="P19" s="789"/>
      <c r="Q19" s="789"/>
      <c r="R19" s="789"/>
      <c r="S19" s="789"/>
      <c r="T19" s="789"/>
      <c r="U19" s="789"/>
      <c r="V19" s="789"/>
      <c r="W19" s="789"/>
      <c r="X19" s="789"/>
      <c r="Y19" s="789"/>
      <c r="Z19" s="789"/>
      <c r="AA19" s="789"/>
      <c r="AB19" s="789"/>
      <c r="AC19" s="789"/>
      <c r="AD19" s="789"/>
      <c r="AE19" s="789"/>
    </row>
    <row r="20" spans="1:31">
      <c r="A20" s="672"/>
      <c r="B20" s="672"/>
      <c r="C20" s="672"/>
      <c r="D20" s="672"/>
      <c r="E20" s="1176"/>
      <c r="F20" s="1176"/>
      <c r="G20" s="1176"/>
      <c r="H20" s="1176"/>
      <c r="I20" s="1176"/>
      <c r="J20" s="718"/>
      <c r="K20" s="789"/>
      <c r="L20" s="789"/>
      <c r="M20" s="789"/>
      <c r="N20" s="789"/>
      <c r="O20" s="789"/>
      <c r="P20" s="789"/>
      <c r="Q20" s="789"/>
      <c r="R20" s="789"/>
      <c r="S20" s="789"/>
      <c r="T20" s="789"/>
      <c r="U20" s="789"/>
      <c r="V20" s="789"/>
      <c r="W20" s="789"/>
      <c r="X20" s="789"/>
      <c r="Y20" s="789"/>
      <c r="Z20" s="789"/>
      <c r="AA20" s="789"/>
      <c r="AB20" s="789"/>
      <c r="AC20" s="789"/>
      <c r="AD20" s="789"/>
      <c r="AE20" s="789"/>
    </row>
    <row r="21" spans="1:31" ht="13.5" customHeight="1">
      <c r="A21" s="672"/>
      <c r="B21" s="672"/>
      <c r="C21" s="672"/>
      <c r="D21" s="672"/>
      <c r="E21" s="1176"/>
      <c r="F21" s="1176"/>
      <c r="G21" s="1176"/>
      <c r="H21" s="1176"/>
      <c r="I21" s="1176"/>
      <c r="J21" s="718"/>
      <c r="K21" s="789"/>
      <c r="L21" s="789"/>
      <c r="M21" s="789"/>
      <c r="N21" s="789"/>
      <c r="O21" s="789"/>
      <c r="P21" s="789"/>
      <c r="Q21" s="789"/>
      <c r="R21" s="789"/>
      <c r="S21" s="789"/>
      <c r="T21" s="789"/>
      <c r="U21" s="789"/>
      <c r="V21" s="789"/>
      <c r="W21" s="789"/>
      <c r="X21" s="789"/>
      <c r="Y21" s="789"/>
      <c r="Z21" s="789"/>
      <c r="AA21" s="789"/>
      <c r="AB21" s="789"/>
      <c r="AC21" s="789"/>
      <c r="AD21" s="789"/>
      <c r="AE21" s="789"/>
    </row>
    <row r="22" spans="1:31" ht="13.5" customHeight="1">
      <c r="A22" s="681"/>
      <c r="B22" s="681"/>
      <c r="C22" s="681"/>
      <c r="D22" s="681"/>
      <c r="E22" s="1176"/>
      <c r="F22" s="1176"/>
      <c r="G22" s="1176"/>
      <c r="H22" s="1176"/>
      <c r="I22" s="1176"/>
      <c r="J22" s="714"/>
      <c r="K22" s="789"/>
      <c r="L22" s="789"/>
      <c r="M22" s="789"/>
      <c r="N22" s="789"/>
      <c r="O22" s="789"/>
      <c r="P22" s="789"/>
      <c r="Q22" s="789"/>
      <c r="R22" s="789"/>
      <c r="S22" s="789"/>
      <c r="T22" s="789"/>
      <c r="U22" s="789"/>
      <c r="V22" s="789"/>
      <c r="W22" s="789"/>
      <c r="X22" s="789"/>
      <c r="Y22" s="789"/>
      <c r="Z22" s="789"/>
      <c r="AA22" s="789"/>
      <c r="AB22" s="789"/>
      <c r="AC22" s="789"/>
      <c r="AD22" s="789"/>
      <c r="AE22" s="789"/>
    </row>
    <row r="23" spans="1:31" ht="13.5" customHeight="1">
      <c r="A23" s="1399"/>
      <c r="B23" s="1399"/>
      <c r="C23" s="1399"/>
      <c r="D23" s="1399"/>
      <c r="E23" s="1399"/>
      <c r="F23" s="1399"/>
      <c r="G23" s="1399"/>
      <c r="H23" s="1399"/>
      <c r="I23" s="1399"/>
      <c r="J23" s="720"/>
      <c r="K23" s="789"/>
      <c r="L23" s="789"/>
      <c r="M23" s="789"/>
      <c r="N23" s="789"/>
      <c r="O23" s="789"/>
      <c r="P23" s="789"/>
      <c r="Q23" s="789"/>
      <c r="R23" s="789"/>
      <c r="S23" s="789"/>
      <c r="T23" s="789"/>
      <c r="U23" s="789"/>
      <c r="V23" s="789"/>
      <c r="W23" s="789"/>
      <c r="X23" s="789"/>
      <c r="Y23" s="789"/>
      <c r="Z23" s="789"/>
      <c r="AA23" s="789"/>
      <c r="AB23" s="789"/>
      <c r="AC23" s="789"/>
      <c r="AD23" s="789"/>
      <c r="AE23" s="789"/>
    </row>
    <row r="24" spans="1:31" ht="5.25" customHeight="1">
      <c r="A24" s="1167"/>
      <c r="B24" s="1167"/>
      <c r="C24" s="1167"/>
      <c r="D24" s="1167"/>
      <c r="E24" s="1167"/>
      <c r="F24" s="1167"/>
      <c r="G24" s="1167"/>
      <c r="H24" s="1167"/>
      <c r="I24" s="1167"/>
      <c r="J24" s="713"/>
      <c r="K24" s="789"/>
      <c r="L24" s="789"/>
      <c r="M24" s="789"/>
      <c r="N24" s="789"/>
      <c r="O24" s="789"/>
      <c r="P24" s="789"/>
      <c r="Q24" s="789"/>
      <c r="R24" s="789"/>
      <c r="S24" s="789"/>
      <c r="T24" s="789"/>
      <c r="U24" s="789"/>
      <c r="V24" s="789"/>
      <c r="W24" s="789"/>
      <c r="X24" s="789"/>
      <c r="Y24" s="789"/>
      <c r="Z24" s="789"/>
      <c r="AA24" s="789"/>
      <c r="AB24" s="789"/>
      <c r="AC24" s="789"/>
      <c r="AD24" s="789"/>
      <c r="AE24" s="789"/>
    </row>
    <row r="25" spans="1:31" ht="15.6">
      <c r="A25" s="1373" t="s">
        <v>275</v>
      </c>
      <c r="B25" s="1373"/>
      <c r="C25" s="1373"/>
      <c r="D25" s="1373"/>
      <c r="E25" s="1373"/>
      <c r="F25" s="1373"/>
      <c r="G25" s="1176"/>
      <c r="H25" s="1176"/>
      <c r="I25" s="1176"/>
      <c r="J25" s="714"/>
      <c r="K25" s="789"/>
      <c r="L25" s="789"/>
      <c r="M25" s="789"/>
      <c r="N25" s="789"/>
      <c r="O25" s="789"/>
      <c r="P25" s="789"/>
      <c r="Q25" s="789"/>
      <c r="R25" s="789"/>
      <c r="S25" s="789"/>
      <c r="T25" s="789"/>
      <c r="U25" s="789"/>
      <c r="V25" s="789"/>
      <c r="W25" s="789"/>
      <c r="X25" s="789"/>
      <c r="Y25" s="789"/>
      <c r="Z25" s="789"/>
      <c r="AA25" s="789"/>
      <c r="AB25" s="789"/>
      <c r="AC25" s="789"/>
      <c r="AD25" s="789"/>
      <c r="AE25" s="789"/>
    </row>
    <row r="26" spans="1:31" ht="13.5" customHeight="1">
      <c r="A26" s="1168"/>
      <c r="B26" s="1168"/>
      <c r="C26" s="1168"/>
      <c r="D26" s="1168"/>
      <c r="E26" s="1168"/>
      <c r="F26" s="1168"/>
      <c r="G26" s="1176"/>
      <c r="H26" s="1176"/>
      <c r="I26" s="1176"/>
      <c r="J26" s="715"/>
      <c r="K26" s="789"/>
      <c r="L26" s="789"/>
      <c r="M26" s="789"/>
      <c r="N26" s="789"/>
      <c r="O26" s="789"/>
      <c r="P26" s="789"/>
      <c r="Q26" s="789"/>
      <c r="R26" s="789"/>
      <c r="S26" s="789"/>
      <c r="T26" s="789"/>
      <c r="U26" s="789"/>
      <c r="V26" s="789"/>
      <c r="W26" s="789"/>
      <c r="X26" s="789"/>
      <c r="Y26" s="789"/>
      <c r="Z26" s="789"/>
      <c r="AA26" s="789"/>
      <c r="AB26" s="789"/>
      <c r="AC26" s="789"/>
      <c r="AD26" s="789"/>
      <c r="AE26" s="789"/>
    </row>
    <row r="27" spans="1:31" ht="13.5" customHeight="1">
      <c r="A27" s="1378" t="s">
        <v>641</v>
      </c>
      <c r="B27" s="1378"/>
      <c r="C27" s="1378"/>
      <c r="D27" s="1378"/>
      <c r="E27" s="1378"/>
      <c r="F27" s="1378"/>
      <c r="G27" s="1378"/>
      <c r="H27" s="1176"/>
      <c r="I27" s="1176"/>
      <c r="J27" s="715"/>
      <c r="K27" s="789"/>
      <c r="L27" s="789"/>
      <c r="M27" s="789"/>
      <c r="N27" s="789"/>
      <c r="O27" s="789"/>
      <c r="P27" s="789"/>
      <c r="Q27" s="789"/>
      <c r="R27" s="789"/>
      <c r="S27" s="789"/>
      <c r="T27" s="789"/>
      <c r="U27" s="789"/>
      <c r="V27" s="789"/>
      <c r="W27" s="789"/>
      <c r="X27" s="789"/>
      <c r="Y27" s="789"/>
      <c r="Z27" s="789"/>
      <c r="AA27" s="789"/>
      <c r="AB27" s="789"/>
      <c r="AC27" s="789"/>
      <c r="AD27" s="789"/>
      <c r="AE27" s="789"/>
    </row>
    <row r="28" spans="1:31" s="789" customFormat="1" ht="51.75" customHeight="1" thickBot="1">
      <c r="A28" s="674" t="s">
        <v>642</v>
      </c>
      <c r="B28" s="790" t="s">
        <v>643</v>
      </c>
      <c r="C28" s="790" t="s">
        <v>644</v>
      </c>
      <c r="D28" s="675" t="s">
        <v>645</v>
      </c>
      <c r="E28" s="675" t="s">
        <v>64</v>
      </c>
      <c r="F28" s="790" t="s">
        <v>646</v>
      </c>
      <c r="G28" s="790" t="s">
        <v>647</v>
      </c>
      <c r="H28" s="675" t="s">
        <v>648</v>
      </c>
      <c r="I28" s="1176"/>
      <c r="J28" s="715"/>
    </row>
    <row r="29" spans="1:31" s="789" customFormat="1" ht="13.5" customHeight="1" thickTop="1">
      <c r="A29" s="676" t="s">
        <v>669</v>
      </c>
      <c r="B29" s="666">
        <v>9852</v>
      </c>
      <c r="C29" s="719">
        <v>5902</v>
      </c>
      <c r="D29" s="719">
        <v>589881</v>
      </c>
      <c r="E29" s="719">
        <v>464451</v>
      </c>
      <c r="F29" s="719">
        <v>426596</v>
      </c>
      <c r="G29" s="666">
        <v>232</v>
      </c>
      <c r="H29" s="666">
        <v>171</v>
      </c>
      <c r="I29" s="1176"/>
      <c r="J29" s="715"/>
    </row>
    <row r="30" spans="1:31" ht="13.5" customHeight="1" thickBot="1">
      <c r="A30" s="677"/>
      <c r="B30" s="711"/>
      <c r="C30" s="711"/>
      <c r="D30" s="791"/>
      <c r="E30" s="791"/>
      <c r="F30" s="791"/>
      <c r="G30" s="791"/>
      <c r="H30" s="791"/>
      <c r="I30" s="683"/>
      <c r="J30" s="716"/>
      <c r="K30" s="789"/>
      <c r="L30" s="789"/>
      <c r="M30" s="789"/>
      <c r="N30" s="789"/>
      <c r="O30" s="789"/>
      <c r="P30" s="789"/>
      <c r="Q30" s="789"/>
      <c r="R30" s="789"/>
      <c r="S30" s="789"/>
      <c r="T30" s="789"/>
      <c r="U30" s="789"/>
      <c r="V30" s="789"/>
      <c r="W30" s="789"/>
      <c r="X30" s="789"/>
      <c r="Y30" s="789"/>
      <c r="Z30" s="789"/>
      <c r="AA30" s="789"/>
      <c r="AB30" s="789"/>
      <c r="AC30" s="789"/>
      <c r="AD30" s="789"/>
      <c r="AE30" s="789"/>
    </row>
    <row r="31" spans="1:31" ht="13.5" customHeight="1" thickTop="1">
      <c r="A31" s="680" t="s">
        <v>668</v>
      </c>
      <c r="B31" s="672"/>
      <c r="C31" s="672"/>
      <c r="D31" s="672"/>
      <c r="E31" s="1176"/>
      <c r="F31" s="1176"/>
      <c r="G31" s="1176"/>
      <c r="H31" s="684"/>
      <c r="I31" s="684"/>
      <c r="J31" s="715"/>
      <c r="K31" s="789"/>
      <c r="L31" s="789"/>
      <c r="M31" s="789"/>
      <c r="N31" s="789"/>
      <c r="O31" s="789"/>
      <c r="P31" s="789"/>
      <c r="Q31" s="789"/>
      <c r="R31" s="789"/>
      <c r="S31" s="789"/>
      <c r="T31" s="789"/>
      <c r="U31" s="789"/>
      <c r="V31" s="789"/>
      <c r="W31" s="789"/>
      <c r="X31" s="789"/>
      <c r="Y31" s="789"/>
      <c r="Z31" s="789"/>
      <c r="AA31" s="789"/>
      <c r="AB31" s="789"/>
      <c r="AC31" s="789"/>
      <c r="AD31" s="789"/>
      <c r="AE31" s="789"/>
    </row>
    <row r="32" spans="1:31" ht="13.35" customHeight="1">
      <c r="A32" s="1176"/>
      <c r="B32" s="1176"/>
      <c r="C32" s="1176"/>
      <c r="D32" s="1176"/>
      <c r="E32" s="685"/>
      <c r="F32" s="685"/>
      <c r="G32" s="794"/>
      <c r="J32" s="714"/>
      <c r="K32" s="789"/>
      <c r="L32" s="789"/>
      <c r="M32" s="789"/>
      <c r="N32" s="789"/>
      <c r="O32" s="789"/>
      <c r="P32" s="789"/>
      <c r="Q32" s="789"/>
      <c r="R32" s="789"/>
      <c r="S32" s="789"/>
      <c r="T32" s="789"/>
      <c r="U32" s="789"/>
      <c r="V32" s="789"/>
      <c r="W32" s="789"/>
      <c r="X32" s="789"/>
      <c r="Y32" s="789"/>
      <c r="Z32" s="789"/>
      <c r="AA32" s="789"/>
      <c r="AB32" s="789"/>
      <c r="AC32" s="789"/>
      <c r="AD32" s="789"/>
      <c r="AE32" s="789"/>
    </row>
    <row r="33" spans="1:31" ht="13.35" customHeight="1">
      <c r="A33" s="813"/>
      <c r="B33" s="814"/>
      <c r="C33" s="815"/>
      <c r="D33" s="685"/>
      <c r="E33" s="685"/>
      <c r="F33" s="685"/>
      <c r="K33" s="789"/>
      <c r="L33" s="789"/>
      <c r="M33" s="789"/>
      <c r="N33" s="789"/>
      <c r="O33" s="789"/>
      <c r="P33" s="789"/>
      <c r="Q33" s="789"/>
      <c r="R33" s="789"/>
      <c r="S33" s="789"/>
      <c r="T33" s="789"/>
      <c r="U33" s="789"/>
      <c r="V33" s="789"/>
      <c r="W33" s="789"/>
      <c r="X33" s="789"/>
      <c r="Y33" s="789"/>
      <c r="Z33" s="789"/>
      <c r="AA33" s="789"/>
      <c r="AB33" s="789"/>
      <c r="AC33" s="789"/>
      <c r="AD33" s="789"/>
      <c r="AE33" s="789"/>
    </row>
    <row r="34" spans="1:31" ht="14.4">
      <c r="A34" s="678"/>
      <c r="B34" s="795"/>
      <c r="C34" s="685"/>
      <c r="D34" s="685"/>
      <c r="E34" s="685"/>
      <c r="F34" s="685"/>
      <c r="K34" s="789"/>
      <c r="L34" s="789"/>
      <c r="M34" s="789"/>
      <c r="N34" s="789"/>
      <c r="O34" s="789"/>
      <c r="P34" s="789"/>
      <c r="Q34" s="789"/>
      <c r="R34" s="789"/>
      <c r="S34" s="789"/>
      <c r="T34" s="789"/>
      <c r="U34" s="789"/>
      <c r="V34" s="789"/>
      <c r="W34" s="789"/>
      <c r="X34" s="789"/>
      <c r="Y34" s="789"/>
      <c r="Z34" s="789"/>
      <c r="AA34" s="789"/>
      <c r="AB34" s="789"/>
      <c r="AC34" s="789"/>
      <c r="AD34" s="789"/>
      <c r="AE34" s="789"/>
    </row>
    <row r="35" spans="1:31">
      <c r="A35" s="816" t="s">
        <v>655</v>
      </c>
      <c r="B35" s="817"/>
      <c r="C35" s="818"/>
      <c r="D35" s="818"/>
      <c r="E35" s="818"/>
      <c r="F35" s="685"/>
      <c r="J35" s="721"/>
      <c r="K35" s="789"/>
      <c r="L35" s="789"/>
      <c r="M35" s="789"/>
      <c r="N35" s="789"/>
      <c r="O35" s="789"/>
      <c r="P35" s="789"/>
      <c r="Q35" s="789"/>
      <c r="R35" s="789"/>
      <c r="S35" s="789"/>
      <c r="T35" s="789"/>
      <c r="U35" s="789"/>
      <c r="V35" s="789"/>
      <c r="W35" s="789"/>
      <c r="X35" s="789"/>
      <c r="Y35" s="789"/>
      <c r="Z35" s="789"/>
      <c r="AA35" s="789"/>
      <c r="AB35" s="789"/>
      <c r="AC35" s="789"/>
      <c r="AD35" s="789"/>
      <c r="AE35" s="789"/>
    </row>
    <row r="36" spans="1:31" ht="53.4" thickBot="1">
      <c r="A36" s="703" t="s">
        <v>642</v>
      </c>
      <c r="B36" s="704" t="s">
        <v>656</v>
      </c>
      <c r="C36" s="704" t="s">
        <v>657</v>
      </c>
      <c r="D36" s="704" t="s">
        <v>658</v>
      </c>
      <c r="E36" s="704" t="s">
        <v>659</v>
      </c>
      <c r="F36" s="685"/>
      <c r="J36" s="721"/>
      <c r="K36" s="789"/>
      <c r="L36" s="789"/>
      <c r="M36" s="789"/>
      <c r="N36" s="789"/>
      <c r="O36" s="789"/>
      <c r="P36" s="789"/>
      <c r="Q36" s="789"/>
      <c r="R36" s="789"/>
      <c r="S36" s="789"/>
      <c r="T36" s="789"/>
      <c r="U36" s="789"/>
      <c r="V36" s="789"/>
      <c r="W36" s="789"/>
      <c r="X36" s="789"/>
      <c r="Y36" s="789"/>
      <c r="Z36" s="789"/>
      <c r="AA36" s="789"/>
      <c r="AB36" s="789"/>
      <c r="AC36" s="789"/>
      <c r="AD36" s="789"/>
      <c r="AE36" s="789"/>
    </row>
    <row r="37" spans="1:31" ht="15" thickTop="1">
      <c r="A37" s="676" t="s">
        <v>669</v>
      </c>
      <c r="B37" s="706">
        <v>7.4999999999999997E-3</v>
      </c>
      <c r="C37" s="707">
        <v>1.3599999999999999E-2</v>
      </c>
      <c r="D37" s="819">
        <v>1.2800000000000001E-2</v>
      </c>
      <c r="E37" s="820">
        <v>5.3E-3</v>
      </c>
      <c r="F37" s="685"/>
      <c r="J37" s="721"/>
      <c r="K37" s="789"/>
      <c r="L37" s="789"/>
      <c r="M37" s="789"/>
      <c r="N37" s="789"/>
      <c r="O37" s="789"/>
      <c r="P37" s="789"/>
      <c r="Q37" s="789"/>
      <c r="R37" s="789"/>
      <c r="S37" s="789"/>
      <c r="T37" s="789"/>
      <c r="U37" s="789"/>
      <c r="V37" s="789"/>
      <c r="W37" s="789"/>
      <c r="X37" s="789"/>
      <c r="Y37" s="789"/>
      <c r="Z37" s="789"/>
      <c r="AA37" s="789"/>
      <c r="AB37" s="789"/>
      <c r="AC37" s="789"/>
      <c r="AD37" s="789"/>
      <c r="AE37" s="789"/>
    </row>
    <row r="38" spans="1:31">
      <c r="A38" s="821" t="s">
        <v>668</v>
      </c>
      <c r="B38" s="817"/>
      <c r="C38" s="818"/>
      <c r="D38" s="818"/>
      <c r="E38" s="818"/>
      <c r="F38" s="685"/>
      <c r="J38" s="721"/>
      <c r="K38" s="789"/>
      <c r="L38" s="789"/>
      <c r="M38" s="789"/>
      <c r="N38" s="789"/>
      <c r="O38" s="789"/>
      <c r="P38" s="789"/>
      <c r="Q38" s="789"/>
      <c r="R38" s="789"/>
      <c r="S38" s="789"/>
      <c r="T38" s="789"/>
      <c r="U38" s="789"/>
      <c r="V38" s="789"/>
      <c r="W38" s="789"/>
      <c r="X38" s="789"/>
      <c r="Y38" s="789"/>
      <c r="Z38" s="789"/>
      <c r="AA38" s="789"/>
      <c r="AB38" s="789"/>
      <c r="AC38" s="789"/>
      <c r="AD38" s="789"/>
      <c r="AE38" s="789"/>
    </row>
    <row r="39" spans="1:31">
      <c r="A39" s="829" t="s">
        <v>670</v>
      </c>
      <c r="B39" s="817"/>
      <c r="C39" s="818"/>
      <c r="D39" s="818"/>
      <c r="E39" s="818"/>
      <c r="F39" s="685"/>
      <c r="J39" s="721"/>
      <c r="K39" s="789"/>
      <c r="L39" s="789"/>
      <c r="M39" s="789"/>
      <c r="N39" s="789"/>
      <c r="O39" s="789"/>
      <c r="P39" s="789"/>
      <c r="Q39" s="789"/>
      <c r="R39" s="789"/>
      <c r="S39" s="789"/>
      <c r="T39" s="789"/>
      <c r="U39" s="789"/>
      <c r="V39" s="789"/>
      <c r="W39" s="789"/>
      <c r="X39" s="789"/>
      <c r="Y39" s="789"/>
      <c r="Z39" s="789"/>
      <c r="AA39" s="789"/>
      <c r="AB39" s="789"/>
      <c r="AC39" s="789"/>
      <c r="AD39" s="789"/>
      <c r="AE39" s="789"/>
    </row>
    <row r="40" spans="1:31" ht="14.4">
      <c r="A40" s="678"/>
      <c r="B40" s="795"/>
      <c r="C40" s="685"/>
      <c r="D40" s="685"/>
      <c r="E40" s="685"/>
      <c r="F40" s="685"/>
      <c r="J40" s="721"/>
      <c r="K40" s="789"/>
      <c r="L40" s="789"/>
      <c r="M40" s="789"/>
      <c r="N40" s="789"/>
      <c r="O40" s="789"/>
      <c r="P40" s="789"/>
      <c r="Q40" s="789"/>
      <c r="R40" s="789"/>
      <c r="S40" s="789"/>
      <c r="T40" s="789"/>
      <c r="U40" s="789"/>
      <c r="V40" s="789"/>
      <c r="W40" s="789"/>
      <c r="X40" s="789"/>
      <c r="Y40" s="789"/>
      <c r="Z40" s="789"/>
      <c r="AA40" s="789"/>
      <c r="AB40" s="789"/>
      <c r="AC40" s="789"/>
      <c r="AD40" s="789"/>
      <c r="AE40" s="789"/>
    </row>
    <row r="41" spans="1:31">
      <c r="A41" s="687"/>
      <c r="B41" s="687"/>
      <c r="C41" s="687"/>
      <c r="D41" s="685"/>
      <c r="E41" s="685"/>
      <c r="F41" s="685"/>
      <c r="J41" s="721"/>
      <c r="K41" s="789"/>
      <c r="L41" s="789"/>
      <c r="M41" s="789"/>
      <c r="N41" s="789"/>
      <c r="O41" s="789"/>
      <c r="P41" s="789"/>
      <c r="Q41" s="789"/>
      <c r="R41" s="789"/>
      <c r="S41" s="789"/>
      <c r="T41" s="789"/>
      <c r="U41" s="789"/>
      <c r="V41" s="789"/>
      <c r="W41" s="789"/>
      <c r="X41" s="789"/>
      <c r="Y41" s="789"/>
      <c r="Z41" s="789"/>
      <c r="AA41" s="789"/>
      <c r="AB41" s="789"/>
      <c r="AC41" s="789"/>
      <c r="AD41" s="789"/>
      <c r="AE41" s="789"/>
    </row>
    <row r="42" spans="1:31">
      <c r="A42" s="816" t="s">
        <v>671</v>
      </c>
      <c r="B42" s="817"/>
      <c r="C42" s="685"/>
      <c r="D42" s="685"/>
      <c r="E42" s="685"/>
      <c r="F42" s="685"/>
      <c r="G42" s="796"/>
      <c r="J42" s="721"/>
      <c r="K42" s="789"/>
      <c r="L42" s="789"/>
      <c r="M42" s="789"/>
      <c r="N42" s="789"/>
      <c r="O42" s="789"/>
      <c r="P42" s="789"/>
      <c r="Q42" s="789"/>
      <c r="R42" s="789"/>
      <c r="S42" s="789"/>
      <c r="T42" s="789"/>
      <c r="U42" s="789"/>
      <c r="V42" s="789"/>
      <c r="W42" s="789"/>
      <c r="X42" s="789"/>
      <c r="Y42" s="789"/>
      <c r="Z42" s="789"/>
      <c r="AA42" s="789"/>
      <c r="AB42" s="789"/>
      <c r="AC42" s="789"/>
      <c r="AD42" s="789"/>
      <c r="AE42" s="789"/>
    </row>
    <row r="43" spans="1:31" ht="40.200000000000003" thickBot="1">
      <c r="A43" s="703" t="s">
        <v>642</v>
      </c>
      <c r="B43" s="704" t="s">
        <v>662</v>
      </c>
      <c r="C43" s="685"/>
      <c r="D43" s="687"/>
      <c r="E43" s="687"/>
      <c r="F43" s="685"/>
      <c r="J43" s="721"/>
      <c r="K43" s="789"/>
      <c r="L43" s="789"/>
      <c r="M43" s="789"/>
      <c r="N43" s="789"/>
      <c r="O43" s="789"/>
      <c r="P43" s="789"/>
      <c r="Q43" s="789"/>
      <c r="R43" s="789"/>
      <c r="S43" s="789"/>
      <c r="T43" s="789"/>
      <c r="U43" s="789"/>
      <c r="V43" s="789"/>
      <c r="W43" s="789"/>
      <c r="X43" s="789"/>
      <c r="Y43" s="789"/>
      <c r="Z43" s="789"/>
      <c r="AA43" s="789"/>
      <c r="AB43" s="789"/>
      <c r="AC43" s="789"/>
      <c r="AD43" s="789"/>
      <c r="AE43" s="789"/>
    </row>
    <row r="44" spans="1:31" ht="13.8" thickTop="1">
      <c r="A44" s="676" t="s">
        <v>669</v>
      </c>
      <c r="B44" s="909">
        <v>30.65</v>
      </c>
      <c r="C44" s="685"/>
      <c r="D44" s="685"/>
      <c r="E44" s="685"/>
      <c r="F44" s="685"/>
      <c r="J44" s="721"/>
      <c r="K44" s="789"/>
      <c r="L44" s="789"/>
      <c r="M44" s="789"/>
      <c r="N44" s="789"/>
      <c r="O44" s="789"/>
      <c r="P44" s="789"/>
      <c r="Q44" s="789"/>
      <c r="R44" s="789"/>
      <c r="S44" s="789"/>
      <c r="T44" s="789"/>
      <c r="U44" s="789"/>
      <c r="V44" s="789"/>
      <c r="W44" s="789"/>
      <c r="X44" s="789"/>
      <c r="Y44" s="789"/>
      <c r="Z44" s="789"/>
      <c r="AA44" s="789"/>
      <c r="AB44" s="789"/>
      <c r="AC44" s="789"/>
      <c r="AD44" s="789"/>
      <c r="AE44" s="789"/>
    </row>
    <row r="45" spans="1:31">
      <c r="A45" s="821" t="s">
        <v>668</v>
      </c>
      <c r="B45" s="817"/>
      <c r="C45" s="685"/>
      <c r="D45" s="685"/>
      <c r="E45" s="685"/>
      <c r="F45" s="685"/>
      <c r="J45" s="721"/>
      <c r="K45" s="789"/>
      <c r="L45" s="789"/>
      <c r="M45" s="789"/>
      <c r="N45" s="789"/>
      <c r="O45" s="789"/>
      <c r="P45" s="789"/>
      <c r="Q45" s="789"/>
      <c r="R45" s="789"/>
      <c r="S45" s="789"/>
      <c r="T45" s="789"/>
      <c r="U45" s="789"/>
      <c r="V45" s="789"/>
      <c r="W45" s="789"/>
      <c r="X45" s="789"/>
      <c r="Y45" s="789"/>
      <c r="Z45" s="789"/>
      <c r="AA45" s="789"/>
      <c r="AB45" s="789"/>
      <c r="AC45" s="789"/>
      <c r="AD45" s="789"/>
      <c r="AE45" s="789"/>
    </row>
    <row r="46" spans="1:31">
      <c r="A46" s="687"/>
      <c r="B46" s="687"/>
      <c r="C46" s="685"/>
      <c r="D46" s="685"/>
      <c r="E46" s="685"/>
      <c r="F46" s="685"/>
      <c r="J46" s="721"/>
      <c r="K46" s="789"/>
      <c r="L46" s="789"/>
      <c r="M46" s="789"/>
      <c r="N46" s="789"/>
      <c r="O46" s="789"/>
      <c r="P46" s="789"/>
      <c r="Q46" s="789"/>
      <c r="R46" s="789"/>
      <c r="S46" s="789"/>
      <c r="T46" s="789"/>
      <c r="U46" s="789"/>
      <c r="V46" s="789"/>
      <c r="W46" s="789"/>
      <c r="X46" s="789"/>
      <c r="Y46" s="789"/>
      <c r="Z46" s="789"/>
      <c r="AA46" s="789"/>
      <c r="AB46" s="789"/>
      <c r="AC46" s="789"/>
      <c r="AD46" s="789"/>
      <c r="AE46" s="789"/>
    </row>
    <row r="47" spans="1:31" ht="14.4">
      <c r="A47" s="822" t="s">
        <v>664</v>
      </c>
      <c r="B47" s="687"/>
      <c r="C47" s="685"/>
      <c r="D47" s="685"/>
      <c r="E47" s="685"/>
      <c r="F47" s="685"/>
      <c r="J47" s="721"/>
      <c r="K47" s="789"/>
      <c r="L47" s="789"/>
      <c r="M47" s="789"/>
      <c r="N47" s="789"/>
      <c r="O47" s="789"/>
      <c r="P47" s="789"/>
      <c r="Q47" s="789"/>
      <c r="R47" s="789"/>
      <c r="S47" s="789"/>
      <c r="T47" s="789"/>
      <c r="U47" s="789"/>
      <c r="V47" s="789"/>
      <c r="W47" s="789"/>
      <c r="X47" s="789"/>
      <c r="Y47" s="789"/>
      <c r="Z47" s="789"/>
      <c r="AA47" s="789"/>
      <c r="AB47" s="789"/>
      <c r="AC47" s="789"/>
      <c r="AD47" s="789"/>
      <c r="AE47" s="789"/>
    </row>
    <row r="48" spans="1:31">
      <c r="A48" s="1194"/>
      <c r="B48" s="1386" t="s">
        <v>643</v>
      </c>
      <c r="C48" s="1387"/>
      <c r="D48" s="1387"/>
      <c r="E48" s="1387"/>
      <c r="F48" s="685"/>
      <c r="J48" s="721"/>
      <c r="K48" s="789"/>
      <c r="L48" s="789"/>
      <c r="M48" s="789"/>
      <c r="N48" s="789"/>
      <c r="O48" s="789"/>
      <c r="P48" s="789"/>
      <c r="Q48" s="789"/>
      <c r="R48" s="789"/>
      <c r="S48" s="789"/>
      <c r="T48" s="789"/>
      <c r="U48" s="789"/>
      <c r="V48" s="789"/>
      <c r="W48" s="789"/>
      <c r="X48" s="789"/>
      <c r="Y48" s="789"/>
      <c r="Z48" s="789"/>
      <c r="AA48" s="789"/>
      <c r="AB48" s="789"/>
      <c r="AC48" s="789"/>
      <c r="AD48" s="789"/>
      <c r="AE48" s="789"/>
    </row>
    <row r="49" spans="1:31" ht="13.8" thickBot="1">
      <c r="A49" s="703" t="s">
        <v>642</v>
      </c>
      <c r="B49" s="704">
        <v>2016</v>
      </c>
      <c r="C49" s="704">
        <v>2017</v>
      </c>
      <c r="D49" s="704">
        <v>2018</v>
      </c>
      <c r="E49" s="704">
        <v>2019</v>
      </c>
      <c r="F49" s="685"/>
      <c r="K49" s="689"/>
      <c r="L49" s="789"/>
      <c r="M49" s="789"/>
      <c r="N49" s="789"/>
      <c r="O49" s="789"/>
      <c r="P49" s="789"/>
      <c r="Q49" s="789"/>
      <c r="R49" s="789"/>
      <c r="S49" s="789"/>
      <c r="T49" s="789"/>
      <c r="U49" s="789"/>
      <c r="V49" s="789"/>
      <c r="W49" s="789"/>
      <c r="X49" s="789"/>
      <c r="Y49" s="789"/>
      <c r="Z49" s="789"/>
      <c r="AA49" s="789"/>
      <c r="AB49" s="789"/>
      <c r="AC49" s="789"/>
      <c r="AD49" s="789"/>
      <c r="AE49" s="789"/>
    </row>
    <row r="50" spans="1:31" ht="14.4" thickTop="1" thickBot="1">
      <c r="A50" s="856" t="s">
        <v>669</v>
      </c>
      <c r="B50" s="865">
        <v>14147</v>
      </c>
      <c r="C50" s="866">
        <v>12332</v>
      </c>
      <c r="D50" s="867">
        <v>10964</v>
      </c>
      <c r="E50" s="867">
        <v>9852</v>
      </c>
      <c r="F50" s="685"/>
      <c r="J50" s="721"/>
      <c r="K50" s="789"/>
      <c r="L50" s="789"/>
      <c r="M50" s="789"/>
      <c r="N50" s="789"/>
      <c r="O50" s="789"/>
      <c r="P50" s="789"/>
      <c r="Q50" s="789"/>
      <c r="R50" s="789"/>
      <c r="S50" s="789"/>
      <c r="T50" s="789"/>
      <c r="U50" s="789"/>
      <c r="V50" s="789"/>
      <c r="W50" s="789"/>
      <c r="X50" s="789"/>
      <c r="Y50" s="789"/>
      <c r="Z50" s="789"/>
      <c r="AA50" s="789"/>
      <c r="AB50" s="789"/>
      <c r="AC50" s="789"/>
      <c r="AD50" s="789"/>
      <c r="AE50" s="789"/>
    </row>
    <row r="51" spans="1:31">
      <c r="A51" s="821" t="s">
        <v>663</v>
      </c>
      <c r="B51" s="821"/>
      <c r="C51" s="679"/>
      <c r="D51" s="679"/>
      <c r="E51" s="844"/>
      <c r="F51" s="687"/>
      <c r="J51" s="721"/>
      <c r="K51" s="789"/>
      <c r="L51" s="789"/>
      <c r="M51" s="789"/>
      <c r="N51" s="789"/>
      <c r="O51" s="789"/>
      <c r="P51" s="789"/>
      <c r="Q51" s="789"/>
      <c r="R51" s="789"/>
      <c r="S51" s="789"/>
      <c r="T51" s="789"/>
      <c r="U51" s="789"/>
      <c r="V51" s="789"/>
      <c r="W51" s="789"/>
      <c r="X51" s="789"/>
      <c r="Y51" s="789"/>
      <c r="Z51" s="789"/>
      <c r="AA51" s="789"/>
      <c r="AB51" s="789"/>
      <c r="AC51" s="789"/>
      <c r="AD51" s="789"/>
      <c r="AE51" s="789"/>
    </row>
    <row r="52" spans="1:31">
      <c r="A52" s="688"/>
      <c r="B52" s="798"/>
      <c r="C52" s="679"/>
      <c r="D52" s="679"/>
      <c r="J52" s="721"/>
      <c r="K52" s="789"/>
      <c r="L52" s="789"/>
      <c r="M52" s="789"/>
      <c r="N52" s="789"/>
      <c r="O52" s="789"/>
      <c r="P52" s="789"/>
      <c r="Q52" s="789"/>
      <c r="R52" s="789"/>
      <c r="S52" s="789"/>
      <c r="T52" s="789"/>
      <c r="U52" s="789"/>
      <c r="V52" s="789"/>
      <c r="W52" s="789"/>
      <c r="X52" s="789"/>
      <c r="Y52" s="789"/>
      <c r="Z52" s="789"/>
      <c r="AA52" s="789"/>
      <c r="AB52" s="789"/>
      <c r="AC52" s="789"/>
      <c r="AD52" s="789"/>
      <c r="AE52" s="789"/>
    </row>
    <row r="53" spans="1:31">
      <c r="A53" s="688"/>
      <c r="B53" s="798"/>
      <c r="C53" s="797"/>
      <c r="D53" s="679"/>
      <c r="J53" s="721"/>
      <c r="K53" s="789"/>
      <c r="L53" s="789"/>
      <c r="M53" s="789"/>
      <c r="N53" s="789"/>
      <c r="O53" s="789"/>
      <c r="P53" s="789"/>
      <c r="Q53" s="789"/>
      <c r="R53" s="789"/>
      <c r="S53" s="789"/>
      <c r="T53" s="789"/>
      <c r="U53" s="789"/>
      <c r="V53" s="789"/>
      <c r="W53" s="789"/>
      <c r="X53" s="789"/>
      <c r="Y53" s="789"/>
      <c r="Z53" s="789"/>
      <c r="AA53" s="789"/>
      <c r="AB53" s="789"/>
      <c r="AC53" s="789"/>
      <c r="AD53" s="789"/>
      <c r="AE53" s="789"/>
    </row>
    <row r="54" spans="1:31" ht="14.4">
      <c r="A54" s="688"/>
      <c r="B54" s="798"/>
      <c r="C54" s="799"/>
      <c r="D54" s="679"/>
      <c r="J54" s="721"/>
      <c r="K54" s="789"/>
      <c r="L54" s="789"/>
      <c r="M54" s="789"/>
      <c r="N54" s="789"/>
      <c r="O54" s="789"/>
      <c r="P54" s="789"/>
      <c r="Q54" s="789"/>
      <c r="R54" s="789"/>
      <c r="S54" s="789"/>
      <c r="T54" s="789"/>
      <c r="U54" s="789"/>
      <c r="V54" s="789"/>
      <c r="W54" s="789"/>
      <c r="X54" s="789"/>
      <c r="Y54" s="789"/>
      <c r="Z54" s="789"/>
      <c r="AA54" s="789"/>
      <c r="AB54" s="789"/>
      <c r="AC54" s="789"/>
      <c r="AD54" s="789"/>
      <c r="AE54" s="789"/>
    </row>
    <row r="55" spans="1:31" ht="14.4">
      <c r="A55" s="688"/>
      <c r="B55" s="798"/>
      <c r="C55" s="799"/>
      <c r="D55" s="679"/>
      <c r="J55" s="721"/>
      <c r="K55" s="789"/>
      <c r="L55" s="789"/>
      <c r="M55" s="789"/>
      <c r="N55" s="789"/>
      <c r="O55" s="789"/>
      <c r="P55" s="789"/>
      <c r="Q55" s="789"/>
      <c r="R55" s="789"/>
      <c r="S55" s="789"/>
      <c r="T55" s="789"/>
      <c r="U55" s="789"/>
      <c r="V55" s="789"/>
      <c r="W55" s="789"/>
      <c r="X55" s="789"/>
      <c r="Y55" s="789"/>
      <c r="Z55" s="789"/>
      <c r="AA55" s="789"/>
      <c r="AB55" s="789"/>
      <c r="AC55" s="789"/>
      <c r="AD55" s="789"/>
      <c r="AE55" s="789"/>
    </row>
    <row r="56" spans="1:31" ht="14.4">
      <c r="A56" s="680"/>
      <c r="B56" s="687"/>
      <c r="C56" s="799"/>
      <c r="D56" s="687"/>
      <c r="E56" s="679"/>
      <c r="J56" s="721"/>
      <c r="K56" s="789"/>
      <c r="L56" s="789"/>
      <c r="M56" s="789"/>
      <c r="N56" s="789"/>
      <c r="O56" s="789"/>
      <c r="P56" s="789"/>
      <c r="Q56" s="789"/>
      <c r="R56" s="789"/>
      <c r="S56" s="789"/>
      <c r="T56" s="789"/>
      <c r="U56" s="789"/>
      <c r="V56" s="789"/>
      <c r="W56" s="789"/>
      <c r="X56" s="789"/>
      <c r="Y56" s="789"/>
      <c r="Z56" s="789"/>
      <c r="AA56" s="789"/>
      <c r="AB56" s="789"/>
      <c r="AC56" s="789"/>
      <c r="AD56" s="789"/>
      <c r="AE56" s="789"/>
    </row>
    <row r="57" spans="1:31">
      <c r="A57" s="678"/>
      <c r="B57" s="687"/>
      <c r="C57" s="800"/>
      <c r="D57" s="687"/>
      <c r="E57" s="679"/>
      <c r="J57" s="721"/>
      <c r="K57" s="789"/>
      <c r="L57" s="789"/>
      <c r="M57" s="789"/>
      <c r="N57" s="789"/>
      <c r="O57" s="789"/>
      <c r="P57" s="789"/>
      <c r="Q57" s="789"/>
      <c r="R57" s="789"/>
      <c r="S57" s="789"/>
      <c r="T57" s="789"/>
      <c r="U57" s="789"/>
      <c r="V57" s="789"/>
      <c r="W57" s="789"/>
      <c r="X57" s="789"/>
      <c r="Y57" s="789"/>
      <c r="Z57" s="789"/>
      <c r="AA57" s="789"/>
      <c r="AB57" s="789"/>
      <c r="AC57" s="789"/>
      <c r="AD57" s="789"/>
      <c r="AE57" s="789"/>
    </row>
    <row r="58" spans="1:31">
      <c r="A58" s="1176"/>
      <c r="B58" s="1176"/>
      <c r="C58" s="679"/>
      <c r="D58" s="687"/>
      <c r="E58" s="679"/>
      <c r="F58" s="679"/>
      <c r="J58" s="721"/>
      <c r="K58" s="789"/>
      <c r="L58" s="789"/>
      <c r="M58" s="789"/>
      <c r="N58" s="789"/>
      <c r="O58" s="789"/>
      <c r="P58" s="789"/>
      <c r="Q58" s="789"/>
      <c r="R58" s="789"/>
      <c r="S58" s="789"/>
      <c r="T58" s="789"/>
      <c r="U58" s="789"/>
      <c r="V58" s="789"/>
      <c r="W58" s="789"/>
      <c r="X58" s="789"/>
      <c r="Y58" s="789"/>
      <c r="Z58" s="789"/>
      <c r="AA58" s="789"/>
      <c r="AB58" s="789"/>
      <c r="AC58" s="789"/>
      <c r="AD58" s="789"/>
      <c r="AE58" s="789"/>
    </row>
    <row r="59" spans="1:31">
      <c r="A59" s="792"/>
      <c r="B59" s="792"/>
      <c r="C59" s="679"/>
      <c r="D59" s="687"/>
      <c r="E59" s="679"/>
      <c r="F59" s="679"/>
      <c r="J59" s="721"/>
      <c r="K59" s="789"/>
      <c r="L59" s="789"/>
      <c r="M59" s="789"/>
      <c r="N59" s="789"/>
      <c r="O59" s="789"/>
      <c r="P59" s="789"/>
      <c r="Q59" s="789"/>
      <c r="R59" s="789"/>
      <c r="S59" s="789"/>
      <c r="T59" s="789"/>
      <c r="U59" s="789"/>
      <c r="V59" s="789"/>
      <c r="W59" s="789"/>
      <c r="X59" s="789"/>
      <c r="Y59" s="789"/>
      <c r="Z59" s="789"/>
      <c r="AA59" s="789"/>
      <c r="AB59" s="789"/>
      <c r="AC59" s="789"/>
      <c r="AD59" s="789"/>
      <c r="AE59" s="789"/>
    </row>
    <row r="60" spans="1:31">
      <c r="A60" s="792"/>
      <c r="B60" s="792"/>
      <c r="C60" s="1176"/>
      <c r="D60" s="679"/>
      <c r="F60" s="679"/>
      <c r="J60" s="721"/>
      <c r="K60" s="789"/>
      <c r="L60" s="789"/>
      <c r="M60" s="789"/>
      <c r="N60" s="789"/>
      <c r="O60" s="789"/>
      <c r="P60" s="789"/>
      <c r="Q60" s="789"/>
      <c r="R60" s="789"/>
      <c r="S60" s="789"/>
      <c r="T60" s="789"/>
      <c r="U60" s="789"/>
      <c r="V60" s="789"/>
      <c r="W60" s="789"/>
      <c r="X60" s="789"/>
      <c r="Y60" s="789"/>
      <c r="Z60" s="789"/>
      <c r="AA60" s="789"/>
      <c r="AB60" s="789"/>
      <c r="AC60" s="789"/>
      <c r="AD60" s="789"/>
      <c r="AE60" s="789"/>
    </row>
    <row r="61" spans="1:31">
      <c r="A61" s="691"/>
      <c r="B61" s="691"/>
      <c r="C61" s="792"/>
      <c r="D61" s="679"/>
      <c r="F61" s="679"/>
      <c r="J61" s="721"/>
      <c r="K61" s="789"/>
      <c r="L61" s="789"/>
      <c r="M61" s="789"/>
      <c r="N61" s="789"/>
      <c r="O61" s="789"/>
      <c r="P61" s="789"/>
      <c r="Q61" s="789"/>
      <c r="R61" s="789"/>
      <c r="S61" s="789"/>
      <c r="T61" s="789"/>
      <c r="U61" s="789"/>
      <c r="V61" s="789"/>
      <c r="W61" s="789"/>
      <c r="X61" s="789"/>
      <c r="Y61" s="789"/>
      <c r="Z61" s="789"/>
      <c r="AA61" s="789"/>
      <c r="AB61" s="789"/>
      <c r="AC61" s="789"/>
      <c r="AD61" s="789"/>
      <c r="AE61" s="789"/>
    </row>
    <row r="62" spans="1:31">
      <c r="A62" s="694"/>
      <c r="B62" s="802"/>
      <c r="C62" s="792"/>
      <c r="D62" s="1176"/>
      <c r="E62" s="1176"/>
      <c r="J62" s="721"/>
      <c r="K62" s="789"/>
      <c r="L62" s="789"/>
      <c r="M62" s="789"/>
      <c r="N62" s="789"/>
      <c r="O62" s="789"/>
      <c r="P62" s="789"/>
      <c r="Q62" s="789"/>
      <c r="R62" s="789"/>
      <c r="S62" s="789"/>
      <c r="T62" s="789"/>
      <c r="U62" s="789"/>
      <c r="V62" s="789"/>
      <c r="W62" s="789"/>
      <c r="X62" s="789"/>
      <c r="Y62" s="789"/>
      <c r="Z62" s="789"/>
      <c r="AA62" s="789"/>
      <c r="AB62" s="789"/>
      <c r="AC62" s="789"/>
      <c r="AD62" s="789"/>
      <c r="AE62" s="789"/>
    </row>
    <row r="63" spans="1:31">
      <c r="A63" s="694"/>
      <c r="B63" s="804"/>
      <c r="C63" s="691"/>
      <c r="D63" s="792"/>
      <c r="E63" s="792"/>
      <c r="J63" s="721"/>
      <c r="K63" s="789"/>
      <c r="L63" s="789"/>
      <c r="M63" s="789"/>
      <c r="N63" s="789"/>
      <c r="O63" s="789"/>
      <c r="P63" s="789"/>
      <c r="Q63" s="789"/>
      <c r="R63" s="789"/>
      <c r="S63" s="789"/>
      <c r="T63" s="789"/>
      <c r="U63" s="789"/>
      <c r="V63" s="789"/>
      <c r="W63" s="789"/>
      <c r="X63" s="789"/>
      <c r="Y63" s="789"/>
      <c r="Z63" s="789"/>
      <c r="AA63" s="789"/>
      <c r="AB63" s="789"/>
      <c r="AC63" s="789"/>
      <c r="AD63" s="789"/>
      <c r="AE63" s="789"/>
    </row>
    <row r="64" spans="1:31">
      <c r="A64" s="694"/>
      <c r="B64" s="693"/>
      <c r="C64" s="802"/>
      <c r="D64" s="801"/>
      <c r="E64" s="792"/>
      <c r="F64" s="1176"/>
      <c r="G64" s="1176"/>
      <c r="J64" s="721"/>
      <c r="K64" s="789"/>
      <c r="L64" s="789"/>
      <c r="M64" s="789"/>
      <c r="N64" s="789"/>
      <c r="O64" s="789"/>
      <c r="P64" s="789"/>
      <c r="Q64" s="789"/>
      <c r="R64" s="789"/>
      <c r="S64" s="789"/>
      <c r="T64" s="789"/>
      <c r="U64" s="789"/>
      <c r="V64" s="789"/>
      <c r="W64" s="789"/>
      <c r="X64" s="789"/>
      <c r="Y64" s="789"/>
      <c r="Z64" s="789"/>
      <c r="AA64" s="789"/>
      <c r="AB64" s="789"/>
      <c r="AC64" s="789"/>
      <c r="AD64" s="789"/>
      <c r="AE64" s="789"/>
    </row>
    <row r="65" spans="1:31">
      <c r="A65" s="694"/>
      <c r="B65" s="805"/>
      <c r="C65" s="804"/>
      <c r="D65" s="691"/>
      <c r="E65" s="691"/>
      <c r="F65" s="792"/>
      <c r="G65" s="792"/>
      <c r="J65" s="721"/>
      <c r="K65" s="789"/>
      <c r="L65" s="789"/>
      <c r="M65" s="789"/>
      <c r="N65" s="789"/>
      <c r="O65" s="789"/>
      <c r="P65" s="789"/>
      <c r="Q65" s="789"/>
      <c r="R65" s="789"/>
      <c r="S65" s="789"/>
      <c r="T65" s="789"/>
      <c r="U65" s="789"/>
      <c r="V65" s="789"/>
      <c r="W65" s="789"/>
      <c r="X65" s="789"/>
      <c r="Y65" s="789"/>
      <c r="Z65" s="789"/>
      <c r="AA65" s="789"/>
      <c r="AB65" s="789"/>
      <c r="AC65" s="789"/>
      <c r="AD65" s="789"/>
      <c r="AE65" s="789"/>
    </row>
    <row r="66" spans="1:31">
      <c r="A66" s="694"/>
      <c r="B66" s="804"/>
      <c r="C66" s="693"/>
      <c r="D66" s="803"/>
      <c r="E66" s="802"/>
      <c r="F66" s="792"/>
      <c r="G66" s="792"/>
      <c r="J66" s="721"/>
      <c r="K66" s="789"/>
      <c r="L66" s="789"/>
      <c r="M66" s="789"/>
      <c r="N66" s="789"/>
      <c r="O66" s="789"/>
      <c r="P66" s="789"/>
      <c r="Q66" s="789"/>
      <c r="R66" s="789"/>
      <c r="S66" s="789"/>
      <c r="T66" s="789"/>
      <c r="U66" s="789"/>
      <c r="V66" s="789"/>
      <c r="W66" s="789"/>
      <c r="X66" s="789"/>
      <c r="Y66" s="789"/>
      <c r="Z66" s="789"/>
      <c r="AA66" s="789"/>
      <c r="AB66" s="789"/>
      <c r="AC66" s="789"/>
      <c r="AD66" s="789"/>
      <c r="AE66" s="789"/>
    </row>
    <row r="67" spans="1:31" ht="15">
      <c r="A67" s="694"/>
      <c r="B67" s="693"/>
      <c r="C67" s="805"/>
      <c r="D67" s="804"/>
      <c r="E67" s="693"/>
      <c r="F67" s="691"/>
      <c r="G67" s="691"/>
      <c r="J67" s="722"/>
      <c r="K67" s="789"/>
      <c r="L67" s="789"/>
      <c r="M67" s="789"/>
      <c r="N67" s="789"/>
      <c r="O67" s="789"/>
      <c r="P67" s="789"/>
      <c r="Q67" s="789"/>
      <c r="R67" s="789"/>
      <c r="S67" s="789"/>
      <c r="T67" s="789"/>
      <c r="U67" s="789"/>
      <c r="V67" s="789"/>
      <c r="W67" s="789"/>
      <c r="X67" s="789"/>
      <c r="Y67" s="789"/>
      <c r="Z67" s="789"/>
      <c r="AA67" s="789"/>
      <c r="AB67" s="789"/>
      <c r="AC67" s="789"/>
      <c r="AD67" s="789"/>
      <c r="AE67" s="789"/>
    </row>
    <row r="68" spans="1:31" ht="15">
      <c r="A68" s="694"/>
      <c r="B68" s="805"/>
      <c r="C68" s="804"/>
      <c r="D68" s="693"/>
      <c r="E68" s="693"/>
      <c r="F68" s="802"/>
      <c r="G68" s="692"/>
      <c r="H68" s="690"/>
      <c r="J68" s="722"/>
      <c r="K68" s="789"/>
      <c r="L68" s="789"/>
      <c r="M68" s="789"/>
      <c r="N68" s="789"/>
      <c r="O68" s="789"/>
      <c r="P68" s="789"/>
      <c r="Q68" s="789"/>
      <c r="R68" s="789"/>
      <c r="S68" s="789"/>
      <c r="T68" s="789"/>
      <c r="U68" s="789"/>
      <c r="V68" s="789"/>
      <c r="W68" s="789"/>
      <c r="X68" s="789"/>
      <c r="Y68" s="789"/>
      <c r="Z68" s="789"/>
      <c r="AA68" s="789"/>
      <c r="AB68" s="789"/>
      <c r="AC68" s="789"/>
      <c r="AD68" s="789"/>
      <c r="AE68" s="789"/>
    </row>
    <row r="69" spans="1:31" ht="15">
      <c r="A69" s="694"/>
      <c r="B69" s="805"/>
      <c r="C69" s="693"/>
      <c r="D69" s="805"/>
      <c r="E69" s="805"/>
      <c r="F69" s="693"/>
      <c r="G69" s="692"/>
      <c r="H69" s="691"/>
      <c r="J69" s="722"/>
      <c r="K69" s="789"/>
      <c r="L69" s="789"/>
      <c r="M69" s="789"/>
      <c r="N69" s="789"/>
      <c r="O69" s="789"/>
      <c r="P69" s="789"/>
      <c r="Q69" s="789"/>
      <c r="R69" s="789"/>
      <c r="S69" s="789"/>
      <c r="T69" s="789"/>
      <c r="U69" s="789"/>
      <c r="V69" s="789"/>
      <c r="W69" s="789"/>
      <c r="X69" s="789"/>
      <c r="Y69" s="789"/>
      <c r="Z69" s="789"/>
      <c r="AA69" s="789"/>
      <c r="AB69" s="789"/>
      <c r="AC69" s="789"/>
      <c r="AD69" s="789"/>
      <c r="AE69" s="789"/>
    </row>
    <row r="70" spans="1:31">
      <c r="A70" s="694"/>
      <c r="B70" s="806"/>
      <c r="C70" s="805"/>
      <c r="D70" s="804"/>
      <c r="E70" s="693"/>
      <c r="F70" s="693"/>
      <c r="G70" s="692"/>
      <c r="H70" s="692"/>
      <c r="J70" s="723"/>
      <c r="K70" s="789"/>
      <c r="L70" s="789"/>
      <c r="M70" s="789"/>
      <c r="N70" s="789"/>
      <c r="O70" s="789"/>
      <c r="P70" s="789"/>
      <c r="Q70" s="789"/>
      <c r="R70" s="789"/>
      <c r="S70" s="789"/>
      <c r="T70" s="789"/>
      <c r="U70" s="789"/>
      <c r="V70" s="789"/>
      <c r="W70" s="789"/>
      <c r="X70" s="789"/>
      <c r="Y70" s="789"/>
      <c r="Z70" s="789"/>
      <c r="AA70" s="789"/>
      <c r="AB70" s="789"/>
      <c r="AC70" s="789"/>
      <c r="AD70" s="789"/>
      <c r="AE70" s="789"/>
    </row>
    <row r="71" spans="1:31">
      <c r="A71" s="694"/>
      <c r="B71" s="804"/>
      <c r="C71" s="805"/>
      <c r="D71" s="693"/>
      <c r="E71" s="693"/>
      <c r="F71" s="805"/>
      <c r="G71" s="692"/>
      <c r="H71" s="692"/>
      <c r="J71" s="724"/>
      <c r="K71" s="789"/>
      <c r="L71" s="789"/>
      <c r="M71" s="789"/>
      <c r="N71" s="789"/>
      <c r="O71" s="789"/>
      <c r="P71" s="789"/>
      <c r="Q71" s="789"/>
      <c r="R71" s="789"/>
      <c r="S71" s="789"/>
      <c r="T71" s="789"/>
      <c r="U71" s="789"/>
      <c r="V71" s="789"/>
      <c r="W71" s="789"/>
      <c r="X71" s="789"/>
      <c r="Y71" s="789"/>
      <c r="Z71" s="789"/>
      <c r="AA71" s="789"/>
      <c r="AB71" s="789"/>
      <c r="AC71" s="789"/>
      <c r="AD71" s="789"/>
      <c r="AE71" s="789"/>
    </row>
    <row r="72" spans="1:31">
      <c r="A72" s="694"/>
      <c r="B72" s="693"/>
      <c r="C72" s="806"/>
      <c r="D72" s="805"/>
      <c r="E72" s="805"/>
      <c r="F72" s="693"/>
      <c r="G72" s="692"/>
      <c r="H72" s="692"/>
      <c r="J72" s="724"/>
      <c r="K72" s="789"/>
      <c r="L72" s="789"/>
      <c r="M72" s="789"/>
      <c r="N72" s="789"/>
      <c r="O72" s="789"/>
      <c r="P72" s="789"/>
      <c r="Q72" s="789"/>
      <c r="R72" s="789"/>
      <c r="S72" s="789"/>
      <c r="T72" s="789"/>
      <c r="U72" s="789"/>
      <c r="V72" s="789"/>
      <c r="W72" s="789"/>
      <c r="X72" s="789"/>
      <c r="Y72" s="789"/>
      <c r="Z72" s="789"/>
      <c r="AA72" s="789"/>
      <c r="AB72" s="789"/>
      <c r="AC72" s="789"/>
      <c r="AD72" s="789"/>
      <c r="AE72" s="789"/>
    </row>
    <row r="73" spans="1:31">
      <c r="A73" s="694"/>
      <c r="B73" s="693"/>
      <c r="C73" s="804"/>
      <c r="D73" s="805"/>
      <c r="E73" s="805"/>
      <c r="F73" s="693"/>
      <c r="G73" s="692"/>
      <c r="H73" s="692"/>
      <c r="K73" s="789"/>
      <c r="L73" s="789"/>
      <c r="M73" s="789"/>
      <c r="N73" s="789"/>
      <c r="O73" s="789"/>
      <c r="P73" s="789"/>
      <c r="Q73" s="789"/>
      <c r="R73" s="789"/>
      <c r="S73" s="789"/>
      <c r="T73" s="789"/>
      <c r="U73" s="789"/>
      <c r="V73" s="789"/>
      <c r="W73" s="789"/>
      <c r="X73" s="789"/>
      <c r="Y73" s="789"/>
      <c r="Z73" s="789"/>
      <c r="AA73" s="789"/>
      <c r="AB73" s="789"/>
      <c r="AC73" s="789"/>
      <c r="AD73" s="789"/>
      <c r="AE73" s="789"/>
    </row>
    <row r="74" spans="1:31">
      <c r="A74" s="691"/>
      <c r="B74" s="691"/>
      <c r="C74" s="693"/>
      <c r="D74" s="806"/>
      <c r="E74" s="806"/>
      <c r="F74" s="805"/>
      <c r="G74" s="692"/>
      <c r="H74" s="692"/>
      <c r="J74" s="723"/>
      <c r="K74" s="789"/>
      <c r="L74" s="789"/>
      <c r="M74" s="789"/>
      <c r="N74" s="789"/>
      <c r="O74" s="789"/>
      <c r="P74" s="789"/>
      <c r="Q74" s="789"/>
      <c r="R74" s="789"/>
      <c r="S74" s="789"/>
      <c r="T74" s="789"/>
      <c r="U74" s="789"/>
      <c r="V74" s="789"/>
      <c r="W74" s="789"/>
      <c r="X74" s="789"/>
      <c r="Y74" s="789"/>
      <c r="Z74" s="789"/>
      <c r="AA74" s="789"/>
      <c r="AB74" s="789"/>
      <c r="AC74" s="789"/>
      <c r="AD74" s="789"/>
      <c r="AE74" s="789"/>
    </row>
    <row r="75" spans="1:31">
      <c r="A75" s="694"/>
      <c r="B75" s="802"/>
      <c r="C75" s="693"/>
      <c r="D75" s="804"/>
      <c r="E75" s="807"/>
      <c r="F75" s="805"/>
      <c r="G75" s="692"/>
      <c r="H75" s="692"/>
      <c r="J75" s="725"/>
      <c r="K75" s="789"/>
      <c r="L75" s="789"/>
      <c r="M75" s="789"/>
      <c r="N75" s="789"/>
      <c r="O75" s="789"/>
      <c r="P75" s="789"/>
      <c r="Q75" s="789"/>
      <c r="R75" s="789"/>
      <c r="S75" s="789"/>
      <c r="T75" s="789"/>
      <c r="U75" s="789"/>
      <c r="V75" s="789"/>
      <c r="W75" s="789"/>
      <c r="X75" s="789"/>
      <c r="Y75" s="789"/>
      <c r="Z75" s="789"/>
      <c r="AA75" s="789"/>
      <c r="AB75" s="789"/>
      <c r="AC75" s="789"/>
      <c r="AD75" s="789"/>
      <c r="AE75" s="789"/>
    </row>
    <row r="76" spans="1:31" ht="12.75" customHeight="1">
      <c r="A76" s="694"/>
      <c r="B76" s="804"/>
      <c r="C76" s="691"/>
      <c r="D76" s="693"/>
      <c r="E76" s="693"/>
      <c r="F76" s="806"/>
      <c r="G76" s="692"/>
      <c r="H76" s="692"/>
      <c r="J76" s="725"/>
      <c r="K76" s="789"/>
      <c r="L76" s="789"/>
      <c r="M76" s="789"/>
      <c r="N76" s="789"/>
      <c r="O76" s="789"/>
      <c r="P76" s="789"/>
      <c r="Q76" s="789"/>
      <c r="R76" s="789"/>
      <c r="S76" s="789"/>
      <c r="T76" s="789"/>
      <c r="U76" s="789"/>
      <c r="V76" s="789"/>
      <c r="W76" s="789"/>
      <c r="X76" s="789"/>
      <c r="Y76" s="789"/>
      <c r="Z76" s="789"/>
      <c r="AA76" s="789"/>
      <c r="AB76" s="789"/>
      <c r="AC76" s="789"/>
      <c r="AD76" s="789"/>
      <c r="AE76" s="789"/>
    </row>
    <row r="77" spans="1:31">
      <c r="A77" s="694"/>
      <c r="B77" s="693"/>
      <c r="C77" s="802"/>
      <c r="D77" s="693"/>
      <c r="E77" s="693"/>
      <c r="F77" s="807"/>
      <c r="G77" s="692"/>
      <c r="H77" s="692"/>
      <c r="J77" s="725"/>
      <c r="K77" s="789"/>
      <c r="L77" s="789"/>
      <c r="M77" s="789"/>
      <c r="N77" s="789"/>
      <c r="O77" s="789"/>
      <c r="P77" s="789"/>
      <c r="Q77" s="789"/>
      <c r="R77" s="789"/>
      <c r="S77" s="789"/>
      <c r="T77" s="789"/>
      <c r="U77" s="789"/>
      <c r="V77" s="789"/>
      <c r="W77" s="789"/>
      <c r="X77" s="789"/>
      <c r="Y77" s="789"/>
      <c r="Z77" s="789"/>
      <c r="AA77" s="789"/>
      <c r="AB77" s="789"/>
      <c r="AC77" s="789"/>
      <c r="AD77" s="789"/>
      <c r="AE77" s="789"/>
    </row>
    <row r="78" spans="1:31">
      <c r="A78" s="694"/>
      <c r="B78" s="805"/>
      <c r="C78" s="804"/>
      <c r="D78" s="691"/>
      <c r="E78" s="691"/>
      <c r="F78" s="693"/>
      <c r="G78" s="693"/>
      <c r="H78" s="692"/>
      <c r="J78" s="725"/>
      <c r="K78" s="789"/>
      <c r="L78" s="789"/>
      <c r="M78" s="789"/>
      <c r="N78" s="789"/>
      <c r="O78" s="789"/>
      <c r="P78" s="789"/>
      <c r="Q78" s="789"/>
      <c r="R78" s="789"/>
      <c r="S78" s="789"/>
      <c r="T78" s="789"/>
      <c r="U78" s="789"/>
      <c r="V78" s="789"/>
      <c r="W78" s="789"/>
      <c r="X78" s="789"/>
      <c r="Y78" s="789"/>
      <c r="Z78" s="789"/>
      <c r="AA78" s="789"/>
      <c r="AB78" s="789"/>
      <c r="AC78" s="789"/>
      <c r="AD78" s="789"/>
      <c r="AE78" s="789"/>
    </row>
    <row r="79" spans="1:31" ht="15">
      <c r="A79" s="694"/>
      <c r="B79" s="804"/>
      <c r="C79" s="693"/>
      <c r="D79" s="803"/>
      <c r="E79" s="802"/>
      <c r="F79" s="693"/>
      <c r="G79" s="802"/>
      <c r="H79" s="692"/>
      <c r="J79" s="722"/>
      <c r="K79" s="789"/>
      <c r="L79" s="789"/>
      <c r="M79" s="789"/>
      <c r="N79" s="789"/>
      <c r="O79" s="789"/>
      <c r="P79" s="789"/>
      <c r="Q79" s="789"/>
      <c r="R79" s="789"/>
      <c r="S79" s="789"/>
      <c r="T79" s="789"/>
      <c r="U79" s="789"/>
      <c r="V79" s="789"/>
      <c r="W79" s="789"/>
      <c r="X79" s="789"/>
      <c r="Y79" s="789"/>
      <c r="Z79" s="789"/>
      <c r="AA79" s="789"/>
      <c r="AB79" s="789"/>
      <c r="AC79" s="789"/>
      <c r="AD79" s="789"/>
      <c r="AE79" s="789"/>
    </row>
    <row r="80" spans="1:31" ht="15">
      <c r="A80" s="694"/>
      <c r="B80" s="693"/>
      <c r="C80" s="805"/>
      <c r="D80" s="804"/>
      <c r="E80" s="693"/>
      <c r="F80" s="691"/>
      <c r="G80" s="691"/>
      <c r="H80" s="692"/>
      <c r="J80" s="722"/>
      <c r="K80" s="789"/>
      <c r="L80" s="789"/>
      <c r="M80" s="789"/>
      <c r="N80" s="789"/>
      <c r="O80" s="789"/>
      <c r="P80" s="789"/>
      <c r="Q80" s="789"/>
      <c r="R80" s="789"/>
      <c r="S80" s="789"/>
      <c r="T80" s="789"/>
      <c r="U80" s="789"/>
      <c r="V80" s="789"/>
      <c r="W80" s="789"/>
      <c r="X80" s="789"/>
      <c r="Y80" s="789"/>
      <c r="Z80" s="789"/>
      <c r="AA80" s="789"/>
      <c r="AB80" s="789"/>
      <c r="AC80" s="789"/>
      <c r="AD80" s="789"/>
      <c r="AE80" s="789"/>
    </row>
    <row r="81" spans="1:31">
      <c r="A81" s="694"/>
      <c r="B81" s="805"/>
      <c r="C81" s="804"/>
      <c r="D81" s="693"/>
      <c r="E81" s="693"/>
      <c r="F81" s="802"/>
      <c r="G81" s="692"/>
      <c r="H81" s="693"/>
      <c r="J81" s="724"/>
      <c r="K81" s="789"/>
      <c r="L81" s="789"/>
      <c r="M81" s="789"/>
      <c r="N81" s="789"/>
      <c r="O81" s="789"/>
      <c r="P81" s="789"/>
      <c r="Q81" s="789"/>
      <c r="R81" s="789"/>
      <c r="S81" s="789"/>
      <c r="T81" s="789"/>
      <c r="U81" s="789"/>
      <c r="V81" s="789"/>
      <c r="W81" s="789"/>
      <c r="X81" s="789"/>
      <c r="Y81" s="789"/>
      <c r="Z81" s="789"/>
      <c r="AA81" s="789"/>
      <c r="AB81" s="789"/>
      <c r="AC81" s="789"/>
      <c r="AD81" s="789"/>
      <c r="AE81" s="789"/>
    </row>
    <row r="82" spans="1:31">
      <c r="A82" s="694"/>
      <c r="B82" s="805"/>
      <c r="C82" s="693"/>
      <c r="D82" s="805"/>
      <c r="E82" s="805"/>
      <c r="F82" s="693"/>
      <c r="G82" s="692"/>
      <c r="H82" s="691"/>
      <c r="J82" s="724"/>
      <c r="K82" s="789"/>
      <c r="L82" s="788"/>
      <c r="M82" s="788"/>
      <c r="N82" s="789"/>
      <c r="O82" s="789"/>
      <c r="P82" s="789"/>
      <c r="Q82" s="789"/>
      <c r="R82" s="789"/>
      <c r="S82" s="789"/>
      <c r="T82" s="789"/>
      <c r="U82" s="789"/>
      <c r="V82" s="789"/>
      <c r="W82" s="789"/>
      <c r="X82" s="789"/>
      <c r="Y82" s="789"/>
      <c r="Z82" s="789"/>
      <c r="AA82" s="789"/>
      <c r="AB82" s="789"/>
      <c r="AC82" s="789"/>
      <c r="AD82" s="789"/>
      <c r="AE82" s="789"/>
    </row>
    <row r="83" spans="1:31">
      <c r="A83" s="694"/>
      <c r="B83" s="806"/>
      <c r="C83" s="805"/>
      <c r="D83" s="804"/>
      <c r="E83" s="693"/>
      <c r="F83" s="693"/>
      <c r="G83" s="692"/>
      <c r="H83" s="692"/>
      <c r="K83" s="788"/>
      <c r="L83" s="789"/>
      <c r="M83" s="789"/>
      <c r="N83" s="788"/>
      <c r="O83" s="788"/>
      <c r="P83" s="788"/>
      <c r="Q83" s="788"/>
      <c r="R83" s="788"/>
      <c r="S83" s="788"/>
      <c r="T83" s="788"/>
      <c r="U83" s="788"/>
      <c r="V83" s="788"/>
      <c r="W83" s="789"/>
      <c r="X83" s="789"/>
      <c r="Y83" s="789"/>
      <c r="Z83" s="789"/>
      <c r="AA83" s="789"/>
      <c r="AB83" s="789"/>
      <c r="AC83" s="789"/>
      <c r="AD83" s="789"/>
      <c r="AE83" s="789"/>
    </row>
    <row r="84" spans="1:31">
      <c r="A84" s="694"/>
      <c r="B84" s="804"/>
      <c r="C84" s="805"/>
      <c r="D84" s="693"/>
      <c r="E84" s="693"/>
      <c r="F84" s="805"/>
      <c r="G84" s="692"/>
      <c r="H84" s="692"/>
      <c r="J84" s="723"/>
      <c r="K84" s="789"/>
      <c r="L84" s="789"/>
      <c r="M84" s="789"/>
      <c r="N84" s="789"/>
      <c r="O84" s="789"/>
      <c r="P84" s="789"/>
      <c r="Q84" s="789"/>
      <c r="R84" s="789"/>
      <c r="S84" s="789"/>
      <c r="T84" s="789"/>
      <c r="U84" s="789"/>
      <c r="V84" s="789"/>
      <c r="W84" s="789"/>
      <c r="X84" s="789"/>
      <c r="Y84" s="789"/>
      <c r="Z84" s="789"/>
      <c r="AA84" s="789"/>
      <c r="AB84" s="789"/>
      <c r="AC84" s="789"/>
      <c r="AD84" s="789"/>
      <c r="AE84" s="789"/>
    </row>
    <row r="85" spans="1:31">
      <c r="A85" s="694"/>
      <c r="B85" s="693"/>
      <c r="C85" s="806"/>
      <c r="D85" s="805"/>
      <c r="E85" s="805"/>
      <c r="F85" s="693"/>
      <c r="G85" s="692"/>
      <c r="H85" s="692"/>
      <c r="J85" s="725"/>
      <c r="K85" s="789"/>
      <c r="L85" s="789"/>
      <c r="M85" s="789"/>
      <c r="N85" s="789"/>
      <c r="O85" s="789"/>
      <c r="P85" s="789"/>
      <c r="Q85" s="789"/>
      <c r="R85" s="789"/>
      <c r="S85" s="789"/>
      <c r="T85" s="789"/>
      <c r="U85" s="789"/>
      <c r="V85" s="789"/>
      <c r="W85" s="789"/>
      <c r="X85" s="789"/>
      <c r="Y85" s="789"/>
      <c r="Z85" s="789"/>
      <c r="AA85" s="789"/>
      <c r="AB85" s="789"/>
      <c r="AC85" s="789"/>
      <c r="AD85" s="789"/>
      <c r="AE85" s="789"/>
    </row>
    <row r="86" spans="1:31">
      <c r="A86" s="694"/>
      <c r="B86" s="693"/>
      <c r="C86" s="804"/>
      <c r="D86" s="805"/>
      <c r="E86" s="805"/>
      <c r="F86" s="693"/>
      <c r="G86" s="692"/>
      <c r="H86" s="692"/>
      <c r="J86" s="725"/>
      <c r="K86" s="789"/>
      <c r="L86" s="789"/>
      <c r="M86" s="789"/>
      <c r="N86" s="789"/>
      <c r="O86" s="789"/>
      <c r="P86" s="789"/>
      <c r="Q86" s="789"/>
      <c r="R86" s="789"/>
      <c r="S86" s="789"/>
      <c r="T86" s="789"/>
      <c r="U86" s="789"/>
      <c r="V86" s="789"/>
      <c r="W86" s="789"/>
      <c r="X86" s="789"/>
      <c r="Y86" s="789"/>
      <c r="Z86" s="789"/>
      <c r="AA86" s="789"/>
      <c r="AB86" s="789"/>
      <c r="AC86" s="789"/>
      <c r="AD86" s="789"/>
      <c r="AE86" s="789"/>
    </row>
    <row r="87" spans="1:31">
      <c r="A87" s="691"/>
      <c r="B87" s="691"/>
      <c r="C87" s="693"/>
      <c r="D87" s="806"/>
      <c r="E87" s="806"/>
      <c r="F87" s="805"/>
      <c r="G87" s="692"/>
      <c r="H87" s="692"/>
      <c r="J87" s="725"/>
      <c r="K87" s="789"/>
      <c r="L87" s="789"/>
      <c r="M87" s="789"/>
      <c r="N87" s="789"/>
      <c r="O87" s="789"/>
      <c r="P87" s="789"/>
      <c r="Q87" s="789"/>
      <c r="R87" s="789"/>
      <c r="S87" s="789"/>
      <c r="T87" s="789"/>
      <c r="U87" s="789"/>
      <c r="V87" s="789"/>
      <c r="W87" s="789"/>
      <c r="X87" s="789"/>
      <c r="Y87" s="789"/>
      <c r="Z87" s="789"/>
      <c r="AA87" s="789"/>
      <c r="AB87" s="789"/>
      <c r="AC87" s="789"/>
      <c r="AD87" s="789"/>
      <c r="AE87" s="789"/>
    </row>
    <row r="88" spans="1:31" ht="15">
      <c r="A88" s="694"/>
      <c r="B88" s="802"/>
      <c r="C88" s="693"/>
      <c r="D88" s="804"/>
      <c r="E88" s="807"/>
      <c r="F88" s="805"/>
      <c r="G88" s="692"/>
      <c r="H88" s="692"/>
      <c r="J88" s="722"/>
      <c r="K88" s="789"/>
      <c r="L88" s="789"/>
      <c r="M88" s="789"/>
      <c r="N88" s="789"/>
      <c r="O88" s="789"/>
      <c r="P88" s="789"/>
      <c r="Q88" s="789"/>
      <c r="R88" s="789"/>
      <c r="S88" s="789"/>
      <c r="T88" s="789"/>
      <c r="U88" s="789"/>
      <c r="V88" s="789"/>
      <c r="W88" s="789"/>
      <c r="X88" s="789"/>
      <c r="Y88" s="789"/>
      <c r="Z88" s="789"/>
      <c r="AA88" s="789"/>
      <c r="AB88" s="789"/>
      <c r="AC88" s="789"/>
      <c r="AD88" s="789"/>
      <c r="AE88" s="789"/>
    </row>
    <row r="89" spans="1:31">
      <c r="A89" s="694"/>
      <c r="B89" s="804"/>
      <c r="C89" s="691"/>
      <c r="D89" s="693"/>
      <c r="E89" s="693"/>
      <c r="F89" s="806"/>
      <c r="G89" s="692"/>
      <c r="H89" s="692"/>
      <c r="J89" s="724"/>
      <c r="K89" s="789"/>
      <c r="L89" s="789"/>
      <c r="M89" s="789"/>
      <c r="N89" s="789"/>
      <c r="O89" s="789"/>
      <c r="P89" s="789"/>
      <c r="Q89" s="789"/>
      <c r="R89" s="789"/>
      <c r="S89" s="789"/>
      <c r="T89" s="789"/>
      <c r="U89" s="789"/>
      <c r="V89" s="789"/>
      <c r="W89" s="789"/>
      <c r="X89" s="789"/>
      <c r="Y89" s="789"/>
      <c r="Z89" s="789"/>
      <c r="AA89" s="789"/>
      <c r="AB89" s="789"/>
      <c r="AC89" s="789"/>
      <c r="AD89" s="789"/>
      <c r="AE89" s="789"/>
    </row>
    <row r="90" spans="1:31">
      <c r="A90" s="694"/>
      <c r="B90" s="693"/>
      <c r="C90" s="802"/>
      <c r="D90" s="693"/>
      <c r="E90" s="693"/>
      <c r="F90" s="807"/>
      <c r="G90" s="692"/>
      <c r="H90" s="692"/>
      <c r="J90" s="724"/>
      <c r="K90" s="789"/>
      <c r="L90" s="789"/>
      <c r="M90" s="789"/>
      <c r="N90" s="789"/>
      <c r="O90" s="789"/>
      <c r="P90" s="789"/>
      <c r="Q90" s="789"/>
      <c r="R90" s="789"/>
      <c r="S90" s="789"/>
      <c r="T90" s="789"/>
      <c r="U90" s="789"/>
      <c r="V90" s="789"/>
      <c r="W90" s="789"/>
      <c r="X90" s="789"/>
      <c r="Y90" s="789"/>
      <c r="Z90" s="789"/>
      <c r="AA90" s="789"/>
      <c r="AB90" s="789"/>
      <c r="AC90" s="789"/>
      <c r="AD90" s="789"/>
      <c r="AE90" s="789"/>
    </row>
    <row r="91" spans="1:31" s="659" customFormat="1">
      <c r="A91" s="694"/>
      <c r="B91" s="805"/>
      <c r="C91" s="804"/>
      <c r="D91" s="691"/>
      <c r="E91" s="691"/>
      <c r="F91" s="693"/>
      <c r="G91" s="693"/>
      <c r="H91" s="692"/>
      <c r="I91" s="686"/>
      <c r="J91" s="726"/>
      <c r="K91" s="789"/>
      <c r="L91" s="789"/>
      <c r="M91" s="789"/>
      <c r="N91" s="789"/>
      <c r="O91" s="789"/>
      <c r="P91" s="789"/>
      <c r="Q91" s="789"/>
      <c r="R91" s="789"/>
      <c r="S91" s="789"/>
      <c r="T91" s="789"/>
      <c r="U91" s="789"/>
      <c r="V91" s="789"/>
      <c r="W91" s="788"/>
      <c r="X91" s="788"/>
      <c r="Y91" s="788"/>
      <c r="Z91" s="788"/>
      <c r="AA91" s="788"/>
      <c r="AB91" s="788"/>
      <c r="AC91" s="788"/>
      <c r="AD91" s="788"/>
      <c r="AE91" s="788"/>
    </row>
    <row r="92" spans="1:31" s="659" customFormat="1">
      <c r="A92" s="694"/>
      <c r="B92" s="804"/>
      <c r="C92" s="693"/>
      <c r="D92" s="803"/>
      <c r="E92" s="802"/>
      <c r="F92" s="693"/>
      <c r="G92" s="802"/>
      <c r="H92" s="692"/>
      <c r="I92" s="686"/>
      <c r="J92" s="726"/>
      <c r="K92" s="789"/>
      <c r="L92" s="789"/>
      <c r="M92" s="789"/>
      <c r="N92" s="789"/>
      <c r="O92" s="789"/>
      <c r="P92" s="789"/>
      <c r="Q92" s="789"/>
      <c r="R92" s="789"/>
      <c r="S92" s="789"/>
      <c r="T92" s="789"/>
      <c r="U92" s="789"/>
      <c r="V92" s="789"/>
      <c r="W92" s="788"/>
      <c r="X92" s="788"/>
      <c r="Y92" s="788"/>
      <c r="Z92" s="788"/>
      <c r="AA92" s="788"/>
      <c r="AB92" s="788"/>
      <c r="AC92" s="788"/>
      <c r="AD92" s="788"/>
      <c r="AE92" s="788"/>
    </row>
    <row r="93" spans="1:31" s="659" customFormat="1">
      <c r="A93" s="694"/>
      <c r="B93" s="693"/>
      <c r="C93" s="805"/>
      <c r="D93" s="804"/>
      <c r="E93" s="693"/>
      <c r="F93" s="691"/>
      <c r="G93" s="691"/>
      <c r="H93" s="692"/>
      <c r="I93" s="686"/>
      <c r="J93" s="726"/>
      <c r="K93" s="789"/>
      <c r="L93" s="789"/>
      <c r="M93" s="789"/>
      <c r="N93" s="789"/>
      <c r="O93" s="789"/>
      <c r="P93" s="789"/>
      <c r="Q93" s="789"/>
      <c r="R93" s="789"/>
      <c r="S93" s="789"/>
      <c r="T93" s="789"/>
      <c r="U93" s="789"/>
      <c r="V93" s="789"/>
      <c r="W93" s="788"/>
      <c r="X93" s="788"/>
      <c r="Y93" s="788"/>
      <c r="Z93" s="788"/>
      <c r="AA93" s="788"/>
      <c r="AB93" s="788"/>
      <c r="AC93" s="788"/>
      <c r="AD93" s="788"/>
      <c r="AE93" s="788"/>
    </row>
    <row r="94" spans="1:31">
      <c r="A94" s="694"/>
      <c r="B94" s="805"/>
      <c r="C94" s="804"/>
      <c r="D94" s="693"/>
      <c r="E94" s="693"/>
      <c r="F94" s="802"/>
      <c r="G94" s="692"/>
      <c r="H94" s="693"/>
      <c r="K94" s="789"/>
      <c r="L94" s="789"/>
      <c r="M94" s="789"/>
      <c r="N94" s="789"/>
      <c r="O94" s="789"/>
      <c r="P94" s="789"/>
      <c r="Q94" s="789"/>
      <c r="R94" s="789"/>
      <c r="S94" s="789"/>
      <c r="T94" s="789"/>
      <c r="U94" s="789"/>
      <c r="V94" s="789"/>
      <c r="W94" s="789"/>
      <c r="X94" s="789"/>
      <c r="Y94" s="789"/>
      <c r="Z94" s="789"/>
      <c r="AA94" s="789"/>
      <c r="AB94" s="789"/>
      <c r="AC94" s="789"/>
      <c r="AD94" s="789"/>
      <c r="AE94" s="789"/>
    </row>
    <row r="95" spans="1:31" ht="13.5" customHeight="1">
      <c r="A95" s="694"/>
      <c r="B95" s="695"/>
      <c r="C95" s="794"/>
      <c r="D95" s="794"/>
      <c r="H95" s="691"/>
      <c r="K95" s="789"/>
      <c r="L95" s="789"/>
      <c r="M95" s="789"/>
      <c r="N95" s="789"/>
      <c r="O95" s="789"/>
      <c r="P95" s="789"/>
      <c r="Q95" s="789"/>
      <c r="R95" s="789"/>
      <c r="S95" s="789"/>
      <c r="T95" s="789"/>
      <c r="U95" s="789"/>
      <c r="V95" s="789"/>
      <c r="W95" s="789"/>
      <c r="X95" s="789"/>
      <c r="Y95" s="789"/>
      <c r="Z95" s="789"/>
      <c r="AA95" s="789"/>
      <c r="AB95" s="789"/>
      <c r="AC95" s="789"/>
      <c r="AD95" s="789"/>
      <c r="AE95" s="789"/>
    </row>
    <row r="96" spans="1:31" ht="13.5" customHeight="1">
      <c r="A96" s="694"/>
      <c r="B96" s="695"/>
      <c r="C96" s="794"/>
      <c r="D96" s="794"/>
      <c r="H96" s="692"/>
      <c r="K96" s="789"/>
      <c r="L96" s="789"/>
      <c r="M96" s="789"/>
      <c r="N96" s="789"/>
      <c r="O96" s="789"/>
      <c r="P96" s="789"/>
      <c r="Q96" s="789"/>
      <c r="R96" s="789"/>
      <c r="S96" s="789"/>
      <c r="T96" s="789"/>
      <c r="U96" s="789"/>
      <c r="V96" s="789"/>
      <c r="W96" s="789"/>
      <c r="X96" s="789"/>
      <c r="Y96" s="789"/>
      <c r="Z96" s="789"/>
      <c r="AA96" s="789"/>
      <c r="AB96" s="789"/>
      <c r="AC96" s="789"/>
      <c r="AD96" s="789"/>
      <c r="AE96" s="789"/>
    </row>
    <row r="97" spans="1:31" ht="13.5" customHeight="1">
      <c r="A97" s="694"/>
      <c r="B97" s="696"/>
      <c r="C97" s="794"/>
      <c r="D97" s="794"/>
      <c r="K97" s="789"/>
      <c r="L97" s="789"/>
      <c r="M97" s="789"/>
      <c r="N97" s="789"/>
      <c r="O97" s="789"/>
      <c r="P97" s="789"/>
      <c r="Q97" s="789"/>
      <c r="R97" s="789"/>
      <c r="S97" s="789"/>
      <c r="T97" s="789"/>
      <c r="U97" s="789"/>
      <c r="V97" s="789"/>
      <c r="W97" s="789"/>
      <c r="X97" s="789"/>
      <c r="Y97" s="789"/>
      <c r="Z97" s="789"/>
      <c r="AA97" s="789"/>
      <c r="AB97" s="789"/>
      <c r="AC97" s="789"/>
      <c r="AD97" s="789"/>
      <c r="AE97" s="789"/>
    </row>
    <row r="98" spans="1:31" ht="13.5" customHeight="1">
      <c r="A98" s="694"/>
      <c r="B98" s="696"/>
      <c r="C98" s="794"/>
      <c r="D98" s="794"/>
      <c r="K98" s="789"/>
      <c r="L98" s="789"/>
      <c r="M98" s="789"/>
      <c r="N98" s="789"/>
      <c r="O98" s="789"/>
      <c r="P98" s="789"/>
      <c r="Q98" s="789"/>
      <c r="R98" s="789"/>
      <c r="S98" s="789"/>
      <c r="T98" s="789"/>
      <c r="U98" s="789"/>
      <c r="V98" s="789"/>
      <c r="W98" s="789"/>
      <c r="X98" s="789"/>
      <c r="Y98" s="789"/>
      <c r="Z98" s="789"/>
      <c r="AA98" s="789"/>
      <c r="AB98" s="789"/>
      <c r="AC98" s="789"/>
      <c r="AD98" s="789"/>
      <c r="AE98" s="789"/>
    </row>
    <row r="99" spans="1:31" ht="14.4">
      <c r="A99" s="712"/>
      <c r="B99" s="808"/>
      <c r="C99" s="823"/>
      <c r="D99" s="823"/>
      <c r="K99" s="789"/>
      <c r="L99" s="789"/>
      <c r="M99" s="789"/>
      <c r="N99" s="789"/>
      <c r="O99" s="789"/>
      <c r="P99" s="789"/>
      <c r="Q99" s="789"/>
      <c r="R99" s="789"/>
      <c r="S99" s="789"/>
      <c r="T99" s="789"/>
      <c r="U99" s="789"/>
      <c r="V99" s="789"/>
      <c r="W99" s="789"/>
      <c r="X99" s="789"/>
      <c r="Y99" s="789"/>
      <c r="Z99" s="789"/>
      <c r="AA99" s="789"/>
      <c r="AB99" s="789"/>
      <c r="AC99" s="789"/>
      <c r="AD99" s="789"/>
      <c r="AE99" s="789"/>
    </row>
    <row r="100" spans="1:31">
      <c r="A100" s="712"/>
      <c r="B100" s="728"/>
      <c r="C100" s="728"/>
      <c r="D100" s="728"/>
      <c r="K100" s="789"/>
      <c r="L100" s="789"/>
      <c r="M100" s="789"/>
      <c r="N100" s="789"/>
      <c r="O100" s="789"/>
      <c r="P100" s="789"/>
      <c r="Q100" s="789"/>
      <c r="R100" s="789"/>
      <c r="S100" s="789"/>
      <c r="T100" s="789"/>
      <c r="U100" s="789"/>
      <c r="V100" s="789"/>
      <c r="W100" s="789"/>
      <c r="X100" s="789"/>
      <c r="Y100" s="789"/>
      <c r="Z100" s="789"/>
      <c r="AA100" s="789"/>
      <c r="AB100" s="789"/>
      <c r="AC100" s="789"/>
      <c r="AD100" s="789"/>
      <c r="AE100" s="789"/>
    </row>
    <row r="101" spans="1:31" ht="12.75" customHeight="1">
      <c r="A101" s="680"/>
      <c r="K101" s="789"/>
      <c r="L101" s="789"/>
      <c r="M101" s="789"/>
      <c r="N101" s="789"/>
      <c r="O101" s="789"/>
      <c r="P101" s="789"/>
      <c r="Q101" s="789"/>
      <c r="R101" s="789"/>
      <c r="S101" s="789"/>
      <c r="T101" s="789"/>
      <c r="U101" s="789"/>
      <c r="V101" s="789"/>
      <c r="W101" s="789"/>
      <c r="X101" s="789"/>
      <c r="Y101" s="789"/>
      <c r="Z101" s="789"/>
      <c r="AA101" s="789"/>
      <c r="AB101" s="789"/>
      <c r="AC101" s="789"/>
      <c r="AD101" s="789"/>
      <c r="AE101" s="789"/>
    </row>
    <row r="102" spans="1:31">
      <c r="A102" s="789"/>
      <c r="K102" s="789"/>
      <c r="L102" s="789"/>
      <c r="M102" s="789"/>
      <c r="N102" s="789"/>
      <c r="O102" s="789"/>
      <c r="P102" s="789"/>
      <c r="Q102" s="789"/>
      <c r="R102" s="789"/>
      <c r="S102" s="789"/>
      <c r="T102" s="789"/>
      <c r="U102" s="789"/>
      <c r="V102" s="789"/>
      <c r="W102" s="789"/>
      <c r="X102" s="789"/>
      <c r="Y102" s="789"/>
      <c r="Z102" s="789"/>
      <c r="AA102" s="789"/>
      <c r="AB102" s="789"/>
      <c r="AC102" s="789"/>
      <c r="AD102" s="789"/>
      <c r="AE102" s="789"/>
    </row>
    <row r="103" spans="1:31">
      <c r="A103" s="789"/>
      <c r="K103" s="789"/>
      <c r="L103" s="789"/>
      <c r="M103" s="789"/>
      <c r="N103" s="789"/>
      <c r="O103" s="789"/>
      <c r="P103" s="789"/>
      <c r="Q103" s="789"/>
      <c r="R103" s="789"/>
      <c r="S103" s="789"/>
      <c r="T103" s="789"/>
      <c r="U103" s="789"/>
      <c r="V103" s="789"/>
      <c r="W103" s="789"/>
      <c r="X103" s="789"/>
      <c r="Y103" s="789"/>
      <c r="Z103" s="789"/>
      <c r="AA103" s="789"/>
      <c r="AB103" s="789"/>
      <c r="AC103" s="789"/>
      <c r="AD103" s="789"/>
      <c r="AE103" s="789"/>
    </row>
    <row r="104" spans="1:31">
      <c r="A104" s="1374"/>
      <c r="B104" s="1374"/>
      <c r="C104" s="1374"/>
      <c r="D104" s="1374"/>
      <c r="K104" s="789"/>
      <c r="L104" s="789"/>
      <c r="M104" s="789"/>
      <c r="N104" s="789"/>
      <c r="O104" s="789"/>
      <c r="P104" s="789"/>
      <c r="Q104" s="789"/>
      <c r="R104" s="789"/>
      <c r="S104" s="789"/>
      <c r="T104" s="789"/>
      <c r="U104" s="789"/>
      <c r="V104" s="789"/>
      <c r="W104" s="789"/>
      <c r="X104" s="789"/>
      <c r="Y104" s="789"/>
      <c r="Z104" s="789"/>
      <c r="AA104" s="789"/>
      <c r="AB104" s="789"/>
      <c r="AC104" s="789"/>
      <c r="AD104" s="789"/>
      <c r="AE104" s="789"/>
    </row>
    <row r="105" spans="1:31" ht="25.5" customHeight="1">
      <c r="A105" s="809"/>
      <c r="B105" s="1371"/>
      <c r="C105" s="1371"/>
      <c r="D105" s="823"/>
      <c r="E105" s="823"/>
      <c r="F105" s="823"/>
      <c r="G105" s="823"/>
      <c r="K105" s="789"/>
      <c r="L105" s="789"/>
      <c r="M105" s="789"/>
      <c r="N105" s="789"/>
      <c r="O105" s="789"/>
      <c r="P105" s="789"/>
      <c r="Q105" s="789"/>
      <c r="R105" s="789"/>
      <c r="S105" s="789"/>
      <c r="T105" s="789"/>
      <c r="U105" s="789"/>
      <c r="V105" s="789"/>
      <c r="W105" s="789"/>
      <c r="X105" s="789"/>
      <c r="Y105" s="789"/>
      <c r="Z105" s="789"/>
      <c r="AA105" s="789"/>
      <c r="AB105" s="789"/>
      <c r="AC105" s="789"/>
      <c r="AD105" s="789"/>
      <c r="AE105" s="789"/>
    </row>
    <row r="106" spans="1:31" ht="13.5" customHeight="1">
      <c r="A106" s="810"/>
      <c r="B106" s="673"/>
      <c r="C106" s="673"/>
      <c r="D106" s="823"/>
      <c r="E106" s="823"/>
      <c r="F106" s="823"/>
      <c r="G106" s="823"/>
      <c r="K106" s="789"/>
      <c r="L106" s="789"/>
      <c r="M106" s="789"/>
      <c r="N106" s="789"/>
      <c r="O106" s="789"/>
      <c r="P106" s="789"/>
      <c r="Q106" s="789"/>
      <c r="R106" s="789"/>
      <c r="S106" s="789"/>
      <c r="T106" s="789"/>
      <c r="U106" s="789"/>
      <c r="V106" s="789"/>
      <c r="W106" s="789"/>
      <c r="X106" s="789"/>
      <c r="Y106" s="789"/>
      <c r="Z106" s="789"/>
      <c r="AA106" s="789"/>
      <c r="AB106" s="789"/>
      <c r="AC106" s="789"/>
      <c r="AD106" s="789"/>
      <c r="AE106" s="789"/>
    </row>
    <row r="107" spans="1:31" ht="14.4">
      <c r="A107" s="698"/>
      <c r="B107" s="699"/>
      <c r="C107" s="699"/>
      <c r="D107" s="823"/>
      <c r="E107" s="823"/>
      <c r="F107" s="823"/>
      <c r="G107" s="823"/>
      <c r="K107" s="789"/>
      <c r="L107" s="789"/>
      <c r="M107" s="789"/>
      <c r="N107" s="789"/>
      <c r="O107" s="789"/>
      <c r="P107" s="789"/>
      <c r="Q107" s="789"/>
      <c r="R107" s="789"/>
      <c r="S107" s="789"/>
      <c r="T107" s="789"/>
      <c r="U107" s="789"/>
      <c r="V107" s="789"/>
      <c r="W107" s="789"/>
      <c r="X107" s="789"/>
      <c r="Y107" s="789"/>
      <c r="Z107" s="789"/>
      <c r="AA107" s="789"/>
      <c r="AB107" s="789"/>
      <c r="AC107" s="789"/>
      <c r="AD107" s="789"/>
      <c r="AE107" s="789"/>
    </row>
    <row r="108" spans="1:31" ht="14.4">
      <c r="A108" s="698"/>
      <c r="B108" s="699"/>
      <c r="C108" s="699"/>
      <c r="D108" s="823"/>
      <c r="E108" s="823"/>
      <c r="F108" s="823"/>
      <c r="G108" s="823"/>
      <c r="K108" s="789"/>
      <c r="L108" s="789"/>
      <c r="M108" s="789"/>
      <c r="N108" s="789"/>
      <c r="O108" s="789"/>
      <c r="P108" s="789"/>
      <c r="Q108" s="789"/>
      <c r="R108" s="789"/>
      <c r="S108" s="789"/>
      <c r="T108" s="789"/>
      <c r="U108" s="789"/>
      <c r="V108" s="789"/>
      <c r="W108" s="789"/>
      <c r="X108" s="789"/>
      <c r="Y108" s="789"/>
      <c r="Z108" s="789"/>
      <c r="AA108" s="789"/>
      <c r="AB108" s="789"/>
      <c r="AC108" s="789"/>
      <c r="AD108" s="789"/>
      <c r="AE108" s="789"/>
    </row>
    <row r="109" spans="1:31" ht="14.4">
      <c r="A109" s="698"/>
      <c r="B109" s="699"/>
      <c r="C109" s="699"/>
      <c r="D109" s="823"/>
      <c r="E109" s="823"/>
      <c r="F109" s="823"/>
      <c r="G109" s="823"/>
      <c r="K109" s="789"/>
      <c r="L109" s="789"/>
      <c r="M109" s="789"/>
      <c r="N109" s="789"/>
      <c r="O109" s="789"/>
      <c r="P109" s="789"/>
      <c r="Q109" s="789"/>
      <c r="R109" s="789"/>
      <c r="S109" s="789"/>
      <c r="T109" s="789"/>
      <c r="U109" s="789"/>
      <c r="V109" s="789"/>
      <c r="W109" s="789"/>
      <c r="X109" s="789"/>
      <c r="Y109" s="789"/>
      <c r="Z109" s="789"/>
      <c r="AA109" s="789"/>
      <c r="AB109" s="789"/>
      <c r="AC109" s="789"/>
      <c r="AD109" s="789"/>
      <c r="AE109" s="789"/>
    </row>
    <row r="110" spans="1:31" ht="14.4">
      <c r="A110" s="698"/>
      <c r="B110" s="699"/>
      <c r="C110" s="699"/>
      <c r="D110" s="823"/>
      <c r="E110" s="823"/>
      <c r="F110" s="823"/>
      <c r="G110" s="823"/>
      <c r="H110" s="698"/>
      <c r="K110" s="789"/>
      <c r="L110" s="789"/>
      <c r="M110" s="789"/>
      <c r="N110" s="789"/>
      <c r="O110" s="789"/>
      <c r="P110" s="789"/>
      <c r="Q110" s="789"/>
      <c r="R110" s="789"/>
      <c r="S110" s="789"/>
      <c r="T110" s="789"/>
      <c r="U110" s="789"/>
      <c r="V110" s="789"/>
      <c r="W110" s="789"/>
      <c r="X110" s="789"/>
      <c r="Y110" s="789"/>
      <c r="Z110" s="789"/>
      <c r="AA110" s="789"/>
      <c r="AB110" s="789"/>
      <c r="AC110" s="789"/>
      <c r="AD110" s="789"/>
      <c r="AE110" s="789"/>
    </row>
    <row r="111" spans="1:31" ht="26.7" customHeight="1">
      <c r="A111" s="698"/>
      <c r="B111" s="699"/>
      <c r="C111" s="699"/>
      <c r="D111" s="823"/>
      <c r="E111" s="823"/>
      <c r="F111" s="823"/>
      <c r="G111" s="823"/>
      <c r="H111" s="698"/>
      <c r="K111" s="789"/>
      <c r="L111" s="789"/>
      <c r="M111" s="789"/>
      <c r="N111" s="789"/>
      <c r="O111" s="789"/>
      <c r="P111" s="789"/>
      <c r="Q111" s="789"/>
      <c r="R111" s="789"/>
      <c r="S111" s="789"/>
      <c r="T111" s="789"/>
      <c r="U111" s="789"/>
      <c r="V111" s="789"/>
      <c r="W111" s="789"/>
      <c r="X111" s="789"/>
      <c r="Y111" s="789"/>
      <c r="Z111" s="789"/>
      <c r="AA111" s="789"/>
      <c r="AB111" s="789"/>
      <c r="AC111" s="789"/>
      <c r="AD111" s="789"/>
      <c r="AE111" s="789"/>
    </row>
    <row r="112" spans="1:31" ht="14.4">
      <c r="A112" s="698"/>
      <c r="B112" s="699"/>
      <c r="C112" s="699"/>
      <c r="D112" s="823"/>
      <c r="E112" s="823"/>
      <c r="F112" s="823"/>
      <c r="G112" s="823"/>
      <c r="H112" s="698"/>
      <c r="K112" s="789"/>
      <c r="L112" s="789"/>
      <c r="M112" s="789"/>
      <c r="N112" s="789"/>
      <c r="O112" s="789"/>
      <c r="P112" s="789"/>
      <c r="Q112" s="789"/>
      <c r="R112" s="789"/>
      <c r="S112" s="789"/>
      <c r="T112" s="789"/>
      <c r="U112" s="789"/>
      <c r="V112" s="789"/>
      <c r="W112" s="789"/>
      <c r="X112" s="789"/>
      <c r="Y112" s="789"/>
      <c r="Z112" s="789"/>
      <c r="AA112" s="789"/>
      <c r="AB112" s="789"/>
      <c r="AC112" s="789"/>
      <c r="AD112" s="789"/>
      <c r="AE112" s="789"/>
    </row>
    <row r="113" spans="1:31" ht="14.4">
      <c r="A113" s="698"/>
      <c r="B113" s="699"/>
      <c r="C113" s="699"/>
      <c r="D113" s="823"/>
      <c r="E113" s="823"/>
      <c r="F113" s="823"/>
      <c r="G113" s="823"/>
      <c r="H113" s="698"/>
      <c r="K113" s="789"/>
      <c r="L113" s="789"/>
      <c r="M113" s="789"/>
      <c r="N113" s="789"/>
      <c r="O113" s="789"/>
      <c r="P113" s="789"/>
      <c r="Q113" s="789"/>
      <c r="R113" s="789"/>
      <c r="S113" s="789"/>
      <c r="T113" s="789"/>
      <c r="U113" s="789"/>
      <c r="V113" s="789"/>
      <c r="W113" s="789"/>
      <c r="X113" s="789"/>
      <c r="Y113" s="789"/>
      <c r="Z113" s="789"/>
      <c r="AA113" s="789"/>
      <c r="AB113" s="789"/>
      <c r="AC113" s="789"/>
      <c r="AD113" s="789"/>
      <c r="AE113" s="789"/>
    </row>
    <row r="114" spans="1:31" ht="14.4">
      <c r="A114" s="698"/>
      <c r="B114" s="699"/>
      <c r="C114" s="699"/>
      <c r="D114" s="823"/>
      <c r="E114" s="823"/>
      <c r="F114" s="823"/>
      <c r="G114" s="823"/>
      <c r="H114" s="789"/>
      <c r="K114" s="789"/>
      <c r="L114" s="789"/>
      <c r="M114" s="789"/>
      <c r="N114" s="789"/>
      <c r="O114" s="789"/>
      <c r="P114" s="789"/>
      <c r="Q114" s="789"/>
      <c r="R114" s="789"/>
      <c r="S114" s="789"/>
      <c r="T114" s="789"/>
      <c r="U114" s="789"/>
      <c r="V114" s="789"/>
      <c r="W114" s="789"/>
      <c r="X114" s="789"/>
      <c r="Y114" s="789"/>
      <c r="Z114" s="789"/>
      <c r="AA114" s="789"/>
      <c r="AB114" s="789"/>
      <c r="AC114" s="789"/>
      <c r="AD114" s="789"/>
      <c r="AE114" s="789"/>
    </row>
    <row r="115" spans="1:31" ht="14.4">
      <c r="A115" s="698"/>
      <c r="B115" s="699"/>
      <c r="C115" s="699"/>
      <c r="D115" s="823"/>
      <c r="E115" s="823"/>
      <c r="F115" s="823"/>
      <c r="G115" s="823"/>
      <c r="H115" s="789"/>
      <c r="K115" s="789"/>
      <c r="L115" s="789"/>
      <c r="M115" s="789"/>
      <c r="N115" s="789"/>
      <c r="O115" s="789"/>
      <c r="P115" s="789"/>
      <c r="Q115" s="789"/>
      <c r="R115" s="789"/>
      <c r="S115" s="789"/>
      <c r="T115" s="789"/>
      <c r="U115" s="789"/>
      <c r="V115" s="789"/>
      <c r="W115" s="789"/>
      <c r="X115" s="789"/>
      <c r="Y115" s="789"/>
      <c r="Z115" s="789"/>
      <c r="AA115" s="789"/>
      <c r="AB115" s="789"/>
      <c r="AC115" s="789"/>
      <c r="AD115" s="789"/>
      <c r="AE115" s="789"/>
    </row>
    <row r="116" spans="1:31" ht="14.4">
      <c r="A116" s="698"/>
      <c r="B116" s="699"/>
      <c r="C116" s="699"/>
      <c r="D116" s="823"/>
      <c r="E116" s="823"/>
      <c r="F116" s="823"/>
      <c r="G116" s="823"/>
      <c r="H116" s="789"/>
      <c r="K116" s="789"/>
      <c r="L116" s="789"/>
      <c r="M116" s="789"/>
      <c r="N116" s="789"/>
      <c r="O116" s="789"/>
      <c r="P116" s="789"/>
      <c r="Q116" s="789"/>
      <c r="R116" s="789"/>
      <c r="S116" s="789"/>
      <c r="T116" s="789"/>
      <c r="U116" s="789"/>
      <c r="V116" s="789"/>
      <c r="W116" s="789"/>
      <c r="X116" s="789"/>
      <c r="Y116" s="789"/>
      <c r="Z116" s="789"/>
      <c r="AA116" s="789"/>
      <c r="AB116" s="789"/>
      <c r="AC116" s="789"/>
      <c r="AD116" s="789"/>
      <c r="AE116" s="789"/>
    </row>
    <row r="117" spans="1:31" ht="14.4">
      <c r="A117" s="698"/>
      <c r="B117" s="699"/>
      <c r="C117" s="699"/>
      <c r="D117" s="823"/>
      <c r="E117" s="823"/>
      <c r="F117" s="823"/>
      <c r="G117" s="823"/>
      <c r="H117" s="789"/>
      <c r="K117" s="789"/>
      <c r="L117" s="789"/>
      <c r="M117" s="789"/>
      <c r="N117" s="789"/>
      <c r="O117" s="789"/>
      <c r="P117" s="789"/>
      <c r="Q117" s="789"/>
      <c r="R117" s="789"/>
      <c r="S117" s="789"/>
      <c r="T117" s="789"/>
      <c r="U117" s="789"/>
      <c r="V117" s="789"/>
      <c r="W117" s="789"/>
      <c r="X117" s="789"/>
      <c r="Y117" s="789"/>
      <c r="Z117" s="789"/>
      <c r="AA117" s="789"/>
      <c r="AB117" s="789"/>
      <c r="AC117" s="789"/>
      <c r="AD117" s="789"/>
      <c r="AE117" s="789"/>
    </row>
    <row r="118" spans="1:31" ht="14.4">
      <c r="A118" s="698"/>
      <c r="B118" s="699"/>
      <c r="C118" s="699"/>
      <c r="D118" s="823"/>
      <c r="E118" s="823"/>
      <c r="F118" s="823"/>
      <c r="G118" s="823"/>
      <c r="H118" s="698"/>
      <c r="K118" s="789"/>
      <c r="L118" s="789"/>
      <c r="M118" s="789"/>
      <c r="N118" s="789"/>
      <c r="O118" s="789"/>
      <c r="P118" s="789"/>
      <c r="Q118" s="789"/>
      <c r="R118" s="789"/>
      <c r="S118" s="789"/>
      <c r="T118" s="789"/>
      <c r="U118" s="789"/>
      <c r="V118" s="789"/>
      <c r="W118" s="789"/>
      <c r="X118" s="789"/>
      <c r="Y118" s="789"/>
      <c r="Z118" s="789"/>
      <c r="AA118" s="789"/>
      <c r="AB118" s="789"/>
      <c r="AC118" s="789"/>
      <c r="AD118" s="789"/>
      <c r="AE118" s="789"/>
    </row>
    <row r="119" spans="1:31" ht="14.4">
      <c r="A119" s="698"/>
      <c r="B119" s="699"/>
      <c r="C119" s="699"/>
      <c r="D119" s="823"/>
      <c r="E119" s="823"/>
      <c r="F119" s="823"/>
      <c r="G119" s="823"/>
      <c r="H119" s="698"/>
      <c r="K119" s="789"/>
      <c r="L119" s="789"/>
      <c r="M119" s="789"/>
      <c r="N119" s="789"/>
      <c r="O119" s="789"/>
      <c r="P119" s="789"/>
      <c r="Q119" s="789"/>
      <c r="R119" s="789"/>
      <c r="S119" s="789"/>
      <c r="T119" s="789"/>
      <c r="U119" s="789"/>
      <c r="V119" s="789"/>
      <c r="W119" s="789"/>
      <c r="X119" s="789"/>
      <c r="Y119" s="789"/>
      <c r="Z119" s="789"/>
      <c r="AA119" s="789"/>
      <c r="AB119" s="789"/>
      <c r="AC119" s="789"/>
      <c r="AD119" s="789"/>
      <c r="AE119" s="789"/>
    </row>
    <row r="120" spans="1:31" ht="14.4">
      <c r="A120" s="698"/>
      <c r="B120" s="699"/>
      <c r="C120" s="699"/>
      <c r="D120" s="823"/>
      <c r="E120" s="823"/>
      <c r="F120" s="823"/>
      <c r="G120" s="823"/>
      <c r="H120" s="698"/>
      <c r="K120" s="789"/>
      <c r="L120" s="789"/>
      <c r="M120" s="789"/>
      <c r="N120" s="789"/>
      <c r="O120" s="789"/>
      <c r="P120" s="789"/>
      <c r="Q120" s="789"/>
      <c r="R120" s="789"/>
      <c r="S120" s="789"/>
      <c r="T120" s="789"/>
      <c r="U120" s="789"/>
      <c r="V120" s="789"/>
      <c r="W120" s="789"/>
      <c r="X120" s="789"/>
      <c r="Y120" s="789"/>
      <c r="Z120" s="789"/>
      <c r="AA120" s="789"/>
      <c r="AB120" s="789"/>
      <c r="AC120" s="789"/>
      <c r="AD120" s="789"/>
      <c r="AE120" s="789"/>
    </row>
    <row r="121" spans="1:31" ht="14.4">
      <c r="A121" s="698"/>
      <c r="B121" s="699"/>
      <c r="C121" s="699"/>
      <c r="D121" s="823"/>
      <c r="E121" s="823"/>
      <c r="F121" s="823"/>
      <c r="G121" s="823"/>
      <c r="H121" s="698"/>
      <c r="K121" s="789"/>
      <c r="L121" s="789"/>
      <c r="M121" s="789"/>
      <c r="N121" s="789"/>
      <c r="O121" s="789"/>
      <c r="P121" s="789"/>
      <c r="Q121" s="789"/>
      <c r="R121" s="789"/>
      <c r="S121" s="789"/>
      <c r="T121" s="789"/>
      <c r="U121" s="789"/>
      <c r="V121" s="789"/>
      <c r="W121" s="789"/>
      <c r="X121" s="789"/>
      <c r="Y121" s="789"/>
      <c r="Z121" s="789"/>
      <c r="AA121" s="789"/>
      <c r="AB121" s="789"/>
      <c r="AC121" s="789"/>
      <c r="AD121" s="789"/>
      <c r="AE121" s="789"/>
    </row>
    <row r="122" spans="1:31" ht="14.4">
      <c r="A122" s="698"/>
      <c r="B122" s="699"/>
      <c r="C122" s="699"/>
      <c r="D122" s="823"/>
      <c r="E122" s="823"/>
      <c r="F122" s="823"/>
      <c r="G122" s="823"/>
      <c r="H122" s="698"/>
      <c r="K122" s="789"/>
      <c r="L122" s="789"/>
      <c r="M122" s="789"/>
      <c r="N122" s="789"/>
      <c r="O122" s="789"/>
      <c r="P122" s="789"/>
      <c r="Q122" s="789"/>
      <c r="R122" s="789"/>
      <c r="S122" s="789"/>
      <c r="T122" s="789"/>
      <c r="U122" s="789"/>
      <c r="V122" s="789"/>
      <c r="W122" s="789"/>
      <c r="X122" s="789"/>
      <c r="Y122" s="789"/>
      <c r="Z122" s="789"/>
      <c r="AA122" s="789"/>
      <c r="AB122" s="789"/>
      <c r="AC122" s="789"/>
      <c r="AD122" s="789"/>
      <c r="AE122" s="789"/>
    </row>
    <row r="123" spans="1:31" ht="14.4">
      <c r="A123" s="698"/>
      <c r="B123" s="699"/>
      <c r="C123" s="699"/>
      <c r="D123" s="823"/>
      <c r="E123" s="823"/>
      <c r="F123" s="823"/>
      <c r="G123" s="823"/>
      <c r="H123" s="698"/>
      <c r="K123" s="789"/>
      <c r="L123" s="789"/>
      <c r="M123" s="789"/>
      <c r="N123" s="789"/>
      <c r="O123" s="789"/>
      <c r="P123" s="789"/>
      <c r="Q123" s="789"/>
      <c r="R123" s="789"/>
      <c r="S123" s="789"/>
      <c r="T123" s="789"/>
      <c r="U123" s="789"/>
      <c r="V123" s="789"/>
      <c r="W123" s="789"/>
      <c r="X123" s="789"/>
      <c r="Y123" s="789"/>
      <c r="Z123" s="789"/>
      <c r="AA123" s="789"/>
      <c r="AB123" s="789"/>
      <c r="AC123" s="789"/>
      <c r="AD123" s="789"/>
      <c r="AE123" s="789"/>
    </row>
    <row r="124" spans="1:31" ht="14.4">
      <c r="A124" s="698"/>
      <c r="B124" s="699"/>
      <c r="C124" s="699"/>
      <c r="D124" s="823"/>
      <c r="E124" s="823"/>
      <c r="F124" s="823"/>
      <c r="G124" s="823"/>
      <c r="H124" s="698"/>
      <c r="K124" s="789"/>
      <c r="L124" s="789"/>
      <c r="M124" s="789"/>
      <c r="N124" s="789"/>
      <c r="O124" s="789"/>
      <c r="P124" s="789"/>
      <c r="Q124" s="789"/>
      <c r="R124" s="789"/>
      <c r="S124" s="789"/>
      <c r="T124" s="789"/>
      <c r="U124" s="789"/>
      <c r="V124" s="789"/>
      <c r="W124" s="789"/>
      <c r="X124" s="789"/>
      <c r="Y124" s="789"/>
      <c r="Z124" s="789"/>
      <c r="AA124" s="789"/>
      <c r="AB124" s="789"/>
      <c r="AC124" s="789"/>
      <c r="AD124" s="789"/>
      <c r="AE124" s="789"/>
    </row>
    <row r="125" spans="1:31" ht="14.4">
      <c r="A125" s="698"/>
      <c r="B125" s="699"/>
      <c r="C125" s="699"/>
      <c r="D125" s="823"/>
      <c r="E125" s="823"/>
      <c r="F125" s="823"/>
      <c r="G125" s="823"/>
      <c r="H125" s="789"/>
      <c r="K125" s="789"/>
      <c r="L125" s="789"/>
      <c r="M125" s="789"/>
      <c r="N125" s="789"/>
      <c r="O125" s="789"/>
      <c r="P125" s="789"/>
      <c r="Q125" s="789"/>
      <c r="R125" s="789"/>
      <c r="S125" s="789"/>
      <c r="T125" s="789"/>
      <c r="U125" s="789"/>
      <c r="V125" s="789"/>
      <c r="W125" s="789"/>
      <c r="X125" s="789"/>
      <c r="Y125" s="789"/>
      <c r="Z125" s="789"/>
      <c r="AA125" s="789"/>
      <c r="AB125" s="789"/>
      <c r="AC125" s="789"/>
      <c r="AD125" s="789"/>
      <c r="AE125" s="789"/>
    </row>
    <row r="126" spans="1:31" ht="14.4">
      <c r="A126" s="698"/>
      <c r="B126" s="699"/>
      <c r="C126" s="699"/>
      <c r="D126" s="823"/>
      <c r="E126" s="823"/>
      <c r="F126" s="823"/>
      <c r="G126" s="823"/>
      <c r="H126" s="789"/>
      <c r="K126" s="789"/>
      <c r="L126" s="789"/>
      <c r="M126" s="789"/>
      <c r="N126" s="789"/>
      <c r="O126" s="789"/>
      <c r="P126" s="789"/>
      <c r="Q126" s="789"/>
      <c r="R126" s="789"/>
      <c r="S126" s="789"/>
      <c r="T126" s="789"/>
      <c r="U126" s="789"/>
      <c r="V126" s="789"/>
      <c r="W126" s="789"/>
      <c r="X126" s="789"/>
      <c r="Y126" s="789"/>
      <c r="Z126" s="789"/>
      <c r="AA126" s="789"/>
      <c r="AB126" s="789"/>
      <c r="AC126" s="789"/>
      <c r="AD126" s="789"/>
      <c r="AE126" s="789"/>
    </row>
    <row r="127" spans="1:31" ht="14.4">
      <c r="A127" s="698"/>
      <c r="B127" s="699"/>
      <c r="C127" s="699"/>
      <c r="D127" s="823"/>
      <c r="E127" s="823"/>
      <c r="F127" s="823"/>
      <c r="G127" s="823"/>
      <c r="H127" s="789"/>
      <c r="K127" s="789"/>
      <c r="L127" s="789"/>
      <c r="M127" s="789"/>
      <c r="N127" s="789"/>
      <c r="O127" s="789"/>
      <c r="P127" s="789"/>
      <c r="Q127" s="789"/>
      <c r="R127" s="789"/>
      <c r="S127" s="789"/>
      <c r="T127" s="789"/>
      <c r="U127" s="789"/>
      <c r="V127" s="789"/>
      <c r="W127" s="789"/>
      <c r="X127" s="789"/>
      <c r="Y127" s="789"/>
      <c r="Z127" s="789"/>
      <c r="AA127" s="789"/>
      <c r="AB127" s="789"/>
      <c r="AC127" s="789"/>
      <c r="AD127" s="789"/>
      <c r="AE127" s="789"/>
    </row>
    <row r="128" spans="1:31" ht="14.4">
      <c r="A128" s="698"/>
      <c r="B128" s="699"/>
      <c r="C128" s="699"/>
      <c r="D128" s="823"/>
      <c r="E128" s="823"/>
      <c r="F128" s="823"/>
      <c r="G128" s="823"/>
      <c r="H128" s="789"/>
      <c r="K128" s="789"/>
      <c r="L128" s="789"/>
      <c r="M128" s="789"/>
      <c r="N128" s="789"/>
      <c r="O128" s="789"/>
      <c r="P128" s="789"/>
      <c r="Q128" s="789"/>
      <c r="R128" s="789"/>
      <c r="S128" s="789"/>
      <c r="T128" s="789"/>
      <c r="U128" s="789"/>
      <c r="V128" s="789"/>
      <c r="W128" s="789"/>
      <c r="X128" s="789"/>
      <c r="Y128" s="789"/>
      <c r="Z128" s="789"/>
      <c r="AA128" s="789"/>
      <c r="AB128" s="789"/>
      <c r="AC128" s="789"/>
      <c r="AD128" s="789"/>
      <c r="AE128" s="789"/>
    </row>
    <row r="129" spans="1:31" ht="14.4">
      <c r="A129" s="698"/>
      <c r="B129" s="699"/>
      <c r="C129" s="699"/>
      <c r="D129" s="823"/>
      <c r="E129" s="823"/>
      <c r="F129" s="823"/>
      <c r="G129" s="823"/>
      <c r="H129" s="698"/>
      <c r="K129" s="789"/>
      <c r="L129" s="789"/>
      <c r="M129" s="789"/>
      <c r="N129" s="789"/>
      <c r="O129" s="789"/>
      <c r="P129" s="789"/>
      <c r="Q129" s="789"/>
      <c r="R129" s="789"/>
      <c r="S129" s="789"/>
      <c r="T129" s="789"/>
      <c r="U129" s="789"/>
      <c r="V129" s="789"/>
      <c r="W129" s="789"/>
      <c r="X129" s="789"/>
      <c r="Y129" s="789"/>
      <c r="Z129" s="789"/>
      <c r="AA129" s="789"/>
      <c r="AB129" s="789"/>
      <c r="AC129" s="789"/>
      <c r="AD129" s="789"/>
      <c r="AE129" s="789"/>
    </row>
    <row r="130" spans="1:31" ht="14.4">
      <c r="A130" s="698"/>
      <c r="B130" s="699"/>
      <c r="C130" s="699"/>
      <c r="D130" s="823"/>
      <c r="E130" s="823"/>
      <c r="F130" s="823"/>
      <c r="G130" s="823"/>
      <c r="H130" s="698"/>
      <c r="K130" s="789"/>
      <c r="L130" s="789"/>
      <c r="M130" s="789"/>
      <c r="N130" s="789"/>
      <c r="O130" s="789"/>
      <c r="P130" s="789"/>
      <c r="Q130" s="789"/>
      <c r="R130" s="789"/>
      <c r="S130" s="789"/>
      <c r="T130" s="789"/>
      <c r="U130" s="789"/>
      <c r="V130" s="789"/>
      <c r="W130" s="789"/>
      <c r="X130" s="789"/>
      <c r="Y130" s="789"/>
      <c r="Z130" s="789"/>
      <c r="AA130" s="789"/>
      <c r="AB130" s="789"/>
      <c r="AC130" s="789"/>
      <c r="AD130" s="789"/>
      <c r="AE130" s="789"/>
    </row>
    <row r="131" spans="1:31" ht="14.4">
      <c r="A131" s="698"/>
      <c r="B131" s="699"/>
      <c r="C131" s="699"/>
      <c r="D131" s="823"/>
      <c r="E131" s="823"/>
      <c r="F131" s="823"/>
      <c r="G131" s="823"/>
      <c r="H131" s="698"/>
      <c r="K131" s="789"/>
      <c r="L131" s="789"/>
      <c r="M131" s="789"/>
      <c r="N131" s="789"/>
      <c r="O131" s="789"/>
      <c r="P131" s="789"/>
      <c r="Q131" s="789"/>
      <c r="R131" s="789"/>
      <c r="S131" s="789"/>
      <c r="T131" s="789"/>
      <c r="U131" s="789"/>
      <c r="V131" s="789"/>
      <c r="W131" s="789"/>
      <c r="X131" s="789"/>
      <c r="Y131" s="789"/>
      <c r="Z131" s="789"/>
      <c r="AA131" s="789"/>
      <c r="AB131" s="789"/>
      <c r="AC131" s="789"/>
      <c r="AD131" s="789"/>
      <c r="AE131" s="789"/>
    </row>
    <row r="132" spans="1:31">
      <c r="A132" s="789"/>
      <c r="H132" s="698"/>
      <c r="K132" s="789"/>
      <c r="L132" s="789"/>
      <c r="M132" s="789"/>
      <c r="N132" s="789"/>
      <c r="O132" s="789"/>
      <c r="P132" s="789"/>
      <c r="Q132" s="789"/>
      <c r="R132" s="789"/>
      <c r="S132" s="789"/>
      <c r="T132" s="789"/>
      <c r="U132" s="789"/>
      <c r="V132" s="789"/>
      <c r="W132" s="789"/>
      <c r="X132" s="789"/>
      <c r="Y132" s="789"/>
      <c r="Z132" s="789"/>
      <c r="AA132" s="789"/>
      <c r="AB132" s="789"/>
      <c r="AC132" s="789"/>
      <c r="AD132" s="789"/>
      <c r="AE132" s="789"/>
    </row>
    <row r="133" spans="1:31">
      <c r="A133" s="789"/>
      <c r="H133" s="698"/>
      <c r="K133" s="789"/>
      <c r="L133" s="789"/>
      <c r="M133" s="789"/>
      <c r="N133" s="789"/>
      <c r="O133" s="789"/>
      <c r="P133" s="789"/>
      <c r="Q133" s="789"/>
      <c r="R133" s="789"/>
      <c r="S133" s="789"/>
      <c r="T133" s="789"/>
      <c r="U133" s="789"/>
      <c r="V133" s="789"/>
      <c r="W133" s="789"/>
      <c r="X133" s="789"/>
      <c r="Y133" s="789"/>
      <c r="Z133" s="789"/>
      <c r="AA133" s="789"/>
      <c r="AB133" s="789"/>
      <c r="AC133" s="789"/>
      <c r="AD133" s="789"/>
      <c r="AE133" s="789"/>
    </row>
    <row r="134" spans="1:31">
      <c r="A134" s="1374"/>
      <c r="B134" s="1374"/>
      <c r="C134" s="1374"/>
      <c r="D134" s="1374"/>
      <c r="K134" s="789"/>
      <c r="L134" s="789"/>
      <c r="M134" s="789"/>
      <c r="N134" s="789"/>
      <c r="O134" s="789"/>
      <c r="P134" s="789"/>
      <c r="Q134" s="789"/>
      <c r="R134" s="789"/>
      <c r="S134" s="789"/>
      <c r="T134" s="789"/>
      <c r="U134" s="789"/>
      <c r="V134" s="789"/>
      <c r="W134" s="789"/>
      <c r="X134" s="789"/>
      <c r="Y134" s="789"/>
      <c r="Z134" s="789"/>
      <c r="AA134" s="789"/>
      <c r="AB134" s="789"/>
      <c r="AC134" s="789"/>
      <c r="AD134" s="789"/>
      <c r="AE134" s="789"/>
    </row>
    <row r="135" spans="1:31" ht="14.4">
      <c r="A135" s="809"/>
      <c r="B135" s="1371"/>
      <c r="C135" s="1371"/>
      <c r="D135" s="823"/>
      <c r="E135" s="823"/>
      <c r="F135" s="823"/>
      <c r="G135" s="823"/>
      <c r="K135" s="789"/>
      <c r="L135" s="789"/>
      <c r="M135" s="789"/>
      <c r="N135" s="789"/>
      <c r="O135" s="789"/>
      <c r="P135" s="789"/>
      <c r="Q135" s="789"/>
      <c r="R135" s="789"/>
      <c r="S135" s="789"/>
      <c r="T135" s="789"/>
      <c r="U135" s="789"/>
      <c r="V135" s="789"/>
      <c r="W135" s="789"/>
      <c r="X135" s="789"/>
      <c r="Y135" s="789"/>
      <c r="Z135" s="789"/>
      <c r="AA135" s="789"/>
      <c r="AB135" s="789"/>
      <c r="AC135" s="789"/>
      <c r="AD135" s="789"/>
      <c r="AE135" s="789"/>
    </row>
    <row r="136" spans="1:31" ht="14.4">
      <c r="A136" s="810"/>
      <c r="B136" s="673"/>
      <c r="C136" s="673"/>
      <c r="D136" s="823"/>
      <c r="E136" s="823"/>
      <c r="F136" s="823"/>
      <c r="G136" s="823"/>
      <c r="K136" s="789"/>
      <c r="L136" s="789"/>
      <c r="M136" s="789"/>
      <c r="N136" s="789"/>
      <c r="O136" s="789"/>
      <c r="P136" s="789"/>
      <c r="Q136" s="789"/>
      <c r="R136" s="789"/>
      <c r="S136" s="789"/>
      <c r="T136" s="789"/>
      <c r="U136" s="789"/>
      <c r="V136" s="789"/>
      <c r="W136" s="789"/>
      <c r="X136" s="789"/>
      <c r="Y136" s="789"/>
      <c r="Z136" s="789"/>
      <c r="AA136" s="789"/>
      <c r="AB136" s="789"/>
      <c r="AC136" s="789"/>
      <c r="AD136" s="789"/>
      <c r="AE136" s="789"/>
    </row>
    <row r="137" spans="1:31" ht="14.4">
      <c r="A137" s="698"/>
      <c r="B137" s="699"/>
      <c r="C137" s="699"/>
      <c r="D137" s="823"/>
      <c r="E137" s="823"/>
      <c r="F137" s="823"/>
      <c r="G137" s="823"/>
      <c r="K137" s="789"/>
      <c r="L137" s="789"/>
      <c r="M137" s="789"/>
      <c r="N137" s="789"/>
      <c r="O137" s="789"/>
      <c r="P137" s="789"/>
      <c r="Q137" s="789"/>
      <c r="R137" s="789"/>
      <c r="S137" s="789"/>
      <c r="T137" s="789"/>
      <c r="U137" s="789"/>
      <c r="V137" s="789"/>
      <c r="W137" s="789"/>
      <c r="X137" s="789"/>
      <c r="Y137" s="789"/>
      <c r="Z137" s="789"/>
      <c r="AA137" s="789"/>
      <c r="AB137" s="789"/>
      <c r="AC137" s="789"/>
      <c r="AD137" s="789"/>
      <c r="AE137" s="789"/>
    </row>
    <row r="138" spans="1:31" ht="14.4">
      <c r="A138" s="698"/>
      <c r="B138" s="699"/>
      <c r="C138" s="699"/>
      <c r="D138" s="823"/>
      <c r="E138" s="823"/>
      <c r="F138" s="823"/>
      <c r="G138" s="823"/>
      <c r="K138" s="789"/>
      <c r="L138" s="789"/>
      <c r="M138" s="789"/>
      <c r="N138" s="789"/>
      <c r="O138" s="789"/>
      <c r="P138" s="789"/>
      <c r="Q138" s="789"/>
      <c r="R138" s="789"/>
      <c r="S138" s="789"/>
      <c r="T138" s="789"/>
      <c r="U138" s="789"/>
      <c r="V138" s="789"/>
      <c r="W138" s="789"/>
      <c r="X138" s="789"/>
      <c r="Y138" s="789"/>
      <c r="Z138" s="789"/>
      <c r="AA138" s="789"/>
      <c r="AB138" s="789"/>
      <c r="AC138" s="789"/>
      <c r="AD138" s="789"/>
      <c r="AE138" s="789"/>
    </row>
    <row r="139" spans="1:31">
      <c r="A139" s="789"/>
      <c r="K139" s="789"/>
      <c r="L139" s="789"/>
      <c r="M139" s="789"/>
      <c r="N139" s="789"/>
      <c r="O139" s="789"/>
      <c r="P139" s="789"/>
      <c r="Q139" s="789"/>
      <c r="R139" s="789"/>
      <c r="S139" s="789"/>
      <c r="T139" s="789"/>
      <c r="U139" s="789"/>
      <c r="V139" s="789"/>
      <c r="W139" s="789"/>
      <c r="X139" s="789"/>
      <c r="Y139" s="789"/>
      <c r="Z139" s="789"/>
      <c r="AA139" s="789"/>
      <c r="AB139" s="789"/>
      <c r="AC139" s="789"/>
      <c r="AD139" s="789"/>
      <c r="AE139" s="789"/>
    </row>
    <row r="140" spans="1:31">
      <c r="A140" s="700"/>
      <c r="B140" s="701"/>
      <c r="C140" s="702"/>
      <c r="D140" s="702"/>
      <c r="E140" s="702"/>
      <c r="F140" s="702"/>
      <c r="G140" s="702"/>
      <c r="K140" s="789"/>
      <c r="L140" s="789"/>
      <c r="M140" s="789"/>
      <c r="N140" s="789"/>
      <c r="O140" s="789"/>
      <c r="P140" s="789"/>
      <c r="Q140" s="789"/>
      <c r="R140" s="789"/>
      <c r="S140" s="789"/>
      <c r="T140" s="789"/>
      <c r="U140" s="789"/>
      <c r="V140" s="789"/>
      <c r="W140" s="789"/>
      <c r="X140" s="789"/>
      <c r="Y140" s="789"/>
      <c r="Z140" s="789"/>
      <c r="AA140" s="789"/>
      <c r="AB140" s="789"/>
      <c r="AC140" s="789"/>
      <c r="AD140" s="789"/>
      <c r="AE140" s="789"/>
    </row>
    <row r="141" spans="1:31" ht="13.5" customHeight="1">
      <c r="A141" s="1398"/>
      <c r="B141" s="1398"/>
      <c r="C141" s="1398"/>
      <c r="D141" s="1398"/>
      <c r="E141" s="1398"/>
      <c r="F141" s="1398"/>
      <c r="G141" s="1398"/>
      <c r="K141" s="789"/>
      <c r="L141" s="789"/>
      <c r="M141" s="789"/>
      <c r="N141" s="789"/>
      <c r="O141" s="789"/>
      <c r="P141" s="789"/>
      <c r="Q141" s="789"/>
      <c r="R141" s="789"/>
      <c r="S141" s="789"/>
      <c r="T141" s="789"/>
      <c r="U141" s="789"/>
      <c r="V141" s="789"/>
      <c r="W141" s="789"/>
      <c r="X141" s="789"/>
      <c r="Y141" s="789"/>
      <c r="Z141" s="789"/>
      <c r="AA141" s="789"/>
      <c r="AB141" s="789"/>
      <c r="AC141" s="789"/>
      <c r="AD141" s="789"/>
      <c r="AE141" s="789"/>
    </row>
    <row r="142" spans="1:31">
      <c r="A142" s="811"/>
      <c r="B142" s="812"/>
      <c r="C142" s="812"/>
      <c r="D142" s="812"/>
      <c r="E142" s="705"/>
      <c r="F142" s="705"/>
      <c r="G142" s="702"/>
      <c r="K142" s="789"/>
      <c r="L142" s="789"/>
      <c r="M142" s="789"/>
      <c r="N142" s="789"/>
      <c r="O142" s="789"/>
      <c r="P142" s="789"/>
      <c r="Q142" s="789"/>
      <c r="R142" s="789"/>
      <c r="S142" s="789"/>
      <c r="T142" s="789"/>
      <c r="U142" s="789"/>
      <c r="V142" s="789"/>
      <c r="W142" s="789"/>
      <c r="X142" s="789"/>
      <c r="Y142" s="789"/>
      <c r="Z142" s="789"/>
      <c r="AA142" s="789"/>
      <c r="AB142" s="789"/>
      <c r="AC142" s="789"/>
      <c r="AD142" s="789"/>
      <c r="AE142" s="789"/>
    </row>
    <row r="143" spans="1:31" ht="14.4">
      <c r="A143" s="676"/>
      <c r="B143" s="824"/>
      <c r="C143" s="793"/>
      <c r="D143" s="708"/>
      <c r="E143" s="702"/>
      <c r="F143" s="702"/>
      <c r="G143" s="702"/>
      <c r="K143" s="789"/>
      <c r="L143" s="789"/>
      <c r="M143" s="789"/>
      <c r="N143" s="789"/>
      <c r="O143" s="789"/>
      <c r="P143" s="789"/>
      <c r="Q143" s="789"/>
      <c r="R143" s="789"/>
      <c r="S143" s="789"/>
      <c r="T143" s="789"/>
      <c r="U143" s="789"/>
      <c r="V143" s="789"/>
      <c r="W143" s="789"/>
      <c r="X143" s="789"/>
      <c r="Y143" s="789"/>
      <c r="Z143" s="789"/>
      <c r="AA143" s="789"/>
      <c r="AB143" s="789"/>
      <c r="AC143" s="789"/>
      <c r="AD143" s="789"/>
      <c r="AE143" s="789"/>
    </row>
    <row r="144" spans="1:31" ht="14.4">
      <c r="A144" s="709"/>
      <c r="B144" s="701"/>
      <c r="C144" s="702"/>
      <c r="D144" s="702"/>
      <c r="E144" s="702"/>
      <c r="F144" s="702"/>
      <c r="G144" s="702"/>
      <c r="H144" s="727"/>
      <c r="K144" s="789"/>
      <c r="L144" s="789"/>
      <c r="M144" s="789"/>
      <c r="N144" s="789"/>
      <c r="O144" s="789"/>
      <c r="P144" s="789"/>
      <c r="Q144" s="789"/>
      <c r="R144" s="789"/>
      <c r="S144" s="789"/>
      <c r="T144" s="789"/>
      <c r="U144" s="789"/>
      <c r="V144" s="789"/>
      <c r="W144" s="789"/>
      <c r="X144" s="789"/>
      <c r="Y144" s="789"/>
      <c r="Z144" s="789"/>
      <c r="AA144" s="789"/>
      <c r="AB144" s="789"/>
      <c r="AC144" s="789"/>
      <c r="AD144" s="789"/>
      <c r="AE144" s="789"/>
    </row>
    <row r="145" spans="1:31" ht="14.4">
      <c r="A145" s="710"/>
      <c r="B145" s="701"/>
      <c r="C145" s="702"/>
      <c r="D145" s="702"/>
      <c r="E145" s="702"/>
      <c r="F145" s="702"/>
      <c r="G145" s="702"/>
      <c r="H145" s="682"/>
      <c r="K145" s="789"/>
      <c r="L145" s="789"/>
      <c r="M145" s="789"/>
      <c r="N145" s="789"/>
      <c r="O145" s="789"/>
      <c r="P145" s="789"/>
      <c r="Q145" s="789"/>
      <c r="R145" s="789"/>
      <c r="S145" s="789"/>
      <c r="T145" s="789"/>
      <c r="U145" s="789"/>
      <c r="V145" s="789"/>
      <c r="W145" s="789"/>
      <c r="X145" s="789"/>
      <c r="Y145" s="789"/>
      <c r="Z145" s="789"/>
      <c r="AA145" s="789"/>
      <c r="AB145" s="789"/>
      <c r="AC145" s="789"/>
      <c r="AD145" s="789"/>
      <c r="AE145" s="789"/>
    </row>
    <row r="146" spans="1:31" ht="14.4">
      <c r="A146" s="794"/>
      <c r="B146" s="794"/>
      <c r="C146" s="794"/>
      <c r="D146" s="794"/>
      <c r="E146" s="794"/>
      <c r="F146" s="794"/>
      <c r="G146" s="794"/>
      <c r="H146" s="682"/>
      <c r="K146" s="789"/>
      <c r="L146" s="789"/>
      <c r="M146" s="789"/>
      <c r="N146" s="789"/>
      <c r="O146" s="789"/>
      <c r="P146" s="789"/>
      <c r="Q146" s="789"/>
      <c r="R146" s="789"/>
      <c r="S146" s="789"/>
      <c r="T146" s="789"/>
      <c r="U146" s="789"/>
      <c r="V146" s="789"/>
      <c r="W146" s="789"/>
      <c r="X146" s="789"/>
      <c r="Y146" s="789"/>
      <c r="Z146" s="789"/>
      <c r="AA146" s="789"/>
      <c r="AB146" s="789"/>
      <c r="AC146" s="789"/>
      <c r="AD146" s="789"/>
      <c r="AE146" s="789"/>
    </row>
    <row r="147" spans="1:31" ht="14.4">
      <c r="A147" s="794"/>
      <c r="B147" s="794"/>
      <c r="C147" s="794"/>
      <c r="D147" s="794"/>
      <c r="E147" s="794"/>
      <c r="F147" s="794"/>
      <c r="G147" s="794"/>
      <c r="H147" s="682"/>
      <c r="K147" s="789"/>
      <c r="L147" s="789"/>
      <c r="M147" s="789"/>
      <c r="N147" s="789"/>
      <c r="O147" s="789"/>
      <c r="P147" s="789"/>
      <c r="Q147" s="789"/>
      <c r="R147" s="789"/>
      <c r="S147" s="789"/>
      <c r="T147" s="789"/>
      <c r="U147" s="789"/>
      <c r="V147" s="789"/>
      <c r="W147" s="789"/>
      <c r="X147" s="789"/>
      <c r="Y147" s="789"/>
      <c r="Z147" s="789"/>
      <c r="AA147" s="789"/>
      <c r="AB147" s="789"/>
      <c r="AC147" s="789"/>
      <c r="AD147" s="789"/>
      <c r="AE147" s="789"/>
    </row>
    <row r="148" spans="1:31" ht="14.4">
      <c r="A148" s="794"/>
      <c r="B148" s="794"/>
      <c r="C148" s="794"/>
      <c r="D148" s="794"/>
      <c r="E148" s="794"/>
      <c r="F148" s="794"/>
      <c r="G148" s="794"/>
      <c r="H148" s="682"/>
      <c r="I148" s="727"/>
      <c r="K148" s="789"/>
      <c r="L148" s="789"/>
      <c r="M148" s="789"/>
      <c r="N148" s="789"/>
      <c r="O148" s="789"/>
      <c r="P148" s="789"/>
      <c r="Q148" s="789"/>
      <c r="R148" s="789"/>
      <c r="S148" s="789"/>
      <c r="T148" s="789"/>
      <c r="U148" s="789"/>
      <c r="V148" s="789"/>
      <c r="W148" s="789"/>
      <c r="X148" s="789"/>
      <c r="Y148" s="789"/>
      <c r="Z148" s="789"/>
      <c r="AA148" s="789"/>
      <c r="AB148" s="789"/>
      <c r="AC148" s="789"/>
      <c r="AD148" s="789"/>
      <c r="AE148" s="789"/>
    </row>
    <row r="149" spans="1:31" ht="14.4">
      <c r="A149" s="794"/>
      <c r="B149" s="794"/>
      <c r="C149" s="794"/>
      <c r="D149" s="794"/>
      <c r="E149" s="794"/>
      <c r="F149" s="794"/>
      <c r="G149" s="794"/>
      <c r="H149" s="682"/>
      <c r="I149" s="682"/>
      <c r="K149" s="789"/>
      <c r="L149" s="789"/>
      <c r="M149" s="789"/>
      <c r="N149" s="789"/>
      <c r="O149" s="789"/>
      <c r="P149" s="789"/>
      <c r="Q149" s="789"/>
      <c r="R149" s="789"/>
      <c r="S149" s="789"/>
      <c r="T149" s="789"/>
      <c r="U149" s="789"/>
      <c r="V149" s="789"/>
      <c r="W149" s="789"/>
      <c r="X149" s="789"/>
      <c r="Y149" s="789"/>
      <c r="Z149" s="789"/>
      <c r="AA149" s="789"/>
      <c r="AB149" s="789"/>
      <c r="AC149" s="789"/>
      <c r="AD149" s="789"/>
      <c r="AE149" s="789"/>
    </row>
    <row r="150" spans="1:31" ht="14.4">
      <c r="A150" s="794"/>
      <c r="B150" s="794"/>
      <c r="C150" s="794"/>
      <c r="D150" s="794"/>
      <c r="E150" s="794"/>
      <c r="F150" s="794"/>
      <c r="G150" s="794"/>
      <c r="H150" s="682"/>
      <c r="I150" s="682"/>
      <c r="K150" s="789"/>
      <c r="L150" s="789"/>
      <c r="M150" s="789"/>
      <c r="N150" s="789"/>
      <c r="O150" s="789"/>
      <c r="P150" s="789"/>
      <c r="Q150" s="789"/>
      <c r="R150" s="789"/>
      <c r="S150" s="789"/>
      <c r="T150" s="789"/>
      <c r="U150" s="789"/>
      <c r="V150" s="789"/>
      <c r="W150" s="789"/>
      <c r="X150" s="789"/>
      <c r="Y150" s="789"/>
      <c r="Z150" s="789"/>
      <c r="AA150" s="789"/>
      <c r="AB150" s="789"/>
      <c r="AC150" s="789"/>
      <c r="AD150" s="789"/>
      <c r="AE150" s="789"/>
    </row>
    <row r="151" spans="1:31" ht="14.4">
      <c r="A151" s="794"/>
      <c r="B151" s="794"/>
      <c r="C151" s="794"/>
      <c r="D151" s="794"/>
      <c r="E151" s="794"/>
      <c r="F151" s="794"/>
      <c r="G151" s="794"/>
      <c r="H151" s="682"/>
      <c r="I151" s="682"/>
      <c r="K151" s="789"/>
      <c r="L151" s="789"/>
      <c r="M151" s="789"/>
      <c r="N151" s="789"/>
      <c r="O151" s="789"/>
      <c r="P151" s="789"/>
      <c r="Q151" s="789"/>
      <c r="R151" s="789"/>
      <c r="S151" s="789"/>
      <c r="T151" s="789"/>
      <c r="U151" s="789"/>
      <c r="V151" s="789"/>
      <c r="W151" s="789"/>
      <c r="X151" s="789"/>
      <c r="Y151" s="789"/>
      <c r="Z151" s="789"/>
      <c r="AA151" s="789"/>
      <c r="AB151" s="789"/>
      <c r="AC151" s="789"/>
      <c r="AD151" s="789"/>
      <c r="AE151" s="789"/>
    </row>
    <row r="152" spans="1:31" ht="14.4">
      <c r="A152" s="794"/>
      <c r="B152" s="794"/>
      <c r="C152" s="794"/>
      <c r="D152" s="794"/>
      <c r="E152" s="794"/>
      <c r="F152" s="794"/>
      <c r="G152" s="794"/>
      <c r="H152" s="682"/>
      <c r="I152" s="682"/>
      <c r="K152" s="789"/>
      <c r="L152" s="789"/>
      <c r="M152" s="789"/>
      <c r="N152" s="789"/>
      <c r="O152" s="789"/>
      <c r="P152" s="789"/>
      <c r="Q152" s="789"/>
      <c r="R152" s="789"/>
      <c r="S152" s="789"/>
      <c r="T152" s="789"/>
      <c r="U152" s="789"/>
      <c r="V152" s="789"/>
      <c r="W152" s="789"/>
      <c r="X152" s="789"/>
      <c r="Y152" s="789"/>
      <c r="Z152" s="789"/>
      <c r="AA152" s="789"/>
      <c r="AB152" s="789"/>
      <c r="AC152" s="789"/>
      <c r="AD152" s="789"/>
      <c r="AE152" s="789"/>
    </row>
    <row r="153" spans="1:31" ht="14.4">
      <c r="A153" s="794"/>
      <c r="B153" s="794"/>
      <c r="C153" s="794"/>
      <c r="D153" s="794"/>
      <c r="E153" s="794"/>
      <c r="F153" s="794"/>
      <c r="G153" s="794"/>
      <c r="H153" s="682"/>
      <c r="I153" s="682"/>
      <c r="K153" s="789"/>
      <c r="L153" s="789"/>
      <c r="M153" s="789"/>
      <c r="N153" s="789"/>
      <c r="O153" s="789"/>
      <c r="P153" s="789"/>
      <c r="Q153" s="789"/>
      <c r="R153" s="789"/>
      <c r="S153" s="789"/>
      <c r="T153" s="789"/>
      <c r="U153" s="789"/>
      <c r="V153" s="789"/>
      <c r="W153" s="789"/>
      <c r="X153" s="789"/>
      <c r="Y153" s="789"/>
      <c r="Z153" s="789"/>
      <c r="AA153" s="789"/>
      <c r="AB153" s="789"/>
      <c r="AC153" s="789"/>
      <c r="AD153" s="789"/>
      <c r="AE153" s="789"/>
    </row>
    <row r="154" spans="1:31" ht="14.4">
      <c r="A154" s="794"/>
      <c r="B154" s="794"/>
      <c r="C154" s="794"/>
      <c r="D154" s="794"/>
      <c r="E154" s="794"/>
      <c r="F154" s="794"/>
      <c r="G154" s="794"/>
      <c r="H154" s="682"/>
      <c r="I154" s="682"/>
      <c r="K154" s="789"/>
      <c r="L154" s="789"/>
      <c r="M154" s="789"/>
      <c r="N154" s="789"/>
      <c r="O154" s="789"/>
      <c r="P154" s="789"/>
      <c r="Q154" s="789"/>
      <c r="R154" s="789"/>
      <c r="S154" s="789"/>
      <c r="T154" s="789"/>
      <c r="U154" s="789"/>
      <c r="V154" s="789"/>
      <c r="W154" s="789"/>
      <c r="X154" s="789"/>
      <c r="Y154" s="789"/>
      <c r="Z154" s="789"/>
      <c r="AA154" s="789"/>
      <c r="AB154" s="789"/>
      <c r="AC154" s="789"/>
      <c r="AD154" s="789"/>
      <c r="AE154" s="789"/>
    </row>
    <row r="155" spans="1:31" ht="14.4">
      <c r="A155" s="794"/>
      <c r="B155" s="794"/>
      <c r="C155" s="794"/>
      <c r="D155" s="794"/>
      <c r="E155" s="794"/>
      <c r="F155" s="794"/>
      <c r="G155" s="794"/>
      <c r="H155" s="682"/>
      <c r="I155" s="682"/>
      <c r="K155" s="789"/>
      <c r="L155" s="789"/>
      <c r="M155" s="789"/>
      <c r="N155" s="789"/>
      <c r="O155" s="789"/>
      <c r="P155" s="789"/>
      <c r="Q155" s="789"/>
      <c r="R155" s="789"/>
      <c r="S155" s="789"/>
      <c r="T155" s="789"/>
      <c r="U155" s="789"/>
      <c r="V155" s="789"/>
      <c r="W155" s="789"/>
      <c r="X155" s="789"/>
      <c r="Y155" s="789"/>
      <c r="Z155" s="789"/>
      <c r="AA155" s="789"/>
      <c r="AB155" s="789"/>
      <c r="AC155" s="789"/>
      <c r="AD155" s="789"/>
      <c r="AE155" s="789"/>
    </row>
    <row r="156" spans="1:31" ht="14.4">
      <c r="A156" s="794"/>
      <c r="B156" s="794"/>
      <c r="C156" s="794"/>
      <c r="D156" s="794"/>
      <c r="E156" s="794"/>
      <c r="F156" s="794"/>
      <c r="G156" s="794"/>
      <c r="H156" s="682"/>
      <c r="I156" s="682"/>
      <c r="K156" s="789"/>
      <c r="L156" s="789"/>
      <c r="M156" s="789"/>
      <c r="N156" s="789"/>
      <c r="O156" s="789"/>
      <c r="P156" s="789"/>
      <c r="Q156" s="789"/>
      <c r="R156" s="789"/>
      <c r="S156" s="789"/>
      <c r="T156" s="789"/>
      <c r="U156" s="789"/>
      <c r="V156" s="789"/>
      <c r="W156" s="789"/>
      <c r="X156" s="789"/>
      <c r="Y156" s="789"/>
      <c r="Z156" s="789"/>
      <c r="AA156" s="789"/>
      <c r="AB156" s="789"/>
      <c r="AC156" s="789"/>
      <c r="AD156" s="789"/>
      <c r="AE156" s="789"/>
    </row>
    <row r="157" spans="1:31" ht="14.4">
      <c r="A157" s="794"/>
      <c r="B157" s="794"/>
      <c r="C157" s="794"/>
      <c r="D157" s="794"/>
      <c r="E157" s="794"/>
      <c r="F157" s="794"/>
      <c r="G157" s="794"/>
      <c r="H157" s="682"/>
      <c r="I157" s="682"/>
      <c r="K157" s="789"/>
      <c r="L157" s="789"/>
      <c r="M157" s="789"/>
      <c r="N157" s="789"/>
      <c r="O157" s="789"/>
      <c r="P157" s="789"/>
      <c r="Q157" s="789"/>
      <c r="R157" s="789"/>
      <c r="S157" s="789"/>
      <c r="T157" s="789"/>
      <c r="U157" s="789"/>
      <c r="V157" s="789"/>
      <c r="W157" s="789"/>
      <c r="X157" s="789"/>
      <c r="Y157" s="789"/>
      <c r="Z157" s="789"/>
      <c r="AA157" s="789"/>
      <c r="AB157" s="789"/>
      <c r="AC157" s="789"/>
      <c r="AD157" s="789"/>
      <c r="AE157" s="789"/>
    </row>
    <row r="158" spans="1:31" ht="14.4">
      <c r="A158" s="794"/>
      <c r="B158" s="794"/>
      <c r="C158" s="794"/>
      <c r="D158" s="794"/>
      <c r="E158" s="794"/>
      <c r="F158" s="794"/>
      <c r="G158" s="794"/>
      <c r="H158" s="682"/>
      <c r="I158" s="682"/>
      <c r="K158" s="789"/>
      <c r="L158" s="789"/>
      <c r="M158" s="789"/>
      <c r="N158" s="789"/>
      <c r="O158" s="789"/>
      <c r="P158" s="789"/>
      <c r="Q158" s="789"/>
      <c r="R158" s="789"/>
      <c r="S158" s="789"/>
      <c r="T158" s="789"/>
      <c r="U158" s="789"/>
      <c r="V158" s="789"/>
      <c r="W158" s="789"/>
      <c r="X158" s="789"/>
      <c r="Y158" s="789"/>
      <c r="Z158" s="789"/>
      <c r="AA158" s="789"/>
      <c r="AB158" s="789"/>
      <c r="AC158" s="789"/>
      <c r="AD158" s="789"/>
      <c r="AE158" s="789"/>
    </row>
    <row r="159" spans="1:31" ht="14.4">
      <c r="A159" s="794"/>
      <c r="B159" s="794"/>
      <c r="C159" s="794"/>
      <c r="D159" s="794"/>
      <c r="E159" s="794"/>
      <c r="F159" s="794"/>
      <c r="G159" s="794"/>
      <c r="H159" s="682"/>
      <c r="I159" s="682"/>
      <c r="K159" s="789"/>
      <c r="L159" s="789"/>
      <c r="M159" s="789"/>
      <c r="N159" s="789"/>
      <c r="O159" s="789"/>
      <c r="P159" s="789"/>
      <c r="Q159" s="789"/>
      <c r="R159" s="789"/>
      <c r="S159" s="789"/>
      <c r="T159" s="789"/>
      <c r="U159" s="789"/>
      <c r="V159" s="789"/>
      <c r="W159" s="789"/>
      <c r="X159" s="789"/>
      <c r="Y159" s="789"/>
      <c r="Z159" s="789"/>
      <c r="AA159" s="789"/>
      <c r="AB159" s="789"/>
      <c r="AC159" s="789"/>
      <c r="AD159" s="789"/>
      <c r="AE159" s="789"/>
    </row>
    <row r="160" spans="1:31" ht="14.4">
      <c r="A160" s="794"/>
      <c r="B160" s="794"/>
      <c r="C160" s="794"/>
      <c r="D160" s="794"/>
      <c r="E160" s="794"/>
      <c r="F160" s="794"/>
      <c r="G160" s="794"/>
      <c r="H160" s="682"/>
      <c r="I160" s="682"/>
      <c r="K160" s="789"/>
      <c r="L160" s="789"/>
      <c r="M160" s="789"/>
      <c r="N160" s="789"/>
      <c r="O160" s="789"/>
      <c r="P160" s="789"/>
      <c r="Q160" s="789"/>
      <c r="R160" s="789"/>
      <c r="S160" s="789"/>
      <c r="T160" s="789"/>
      <c r="U160" s="789"/>
      <c r="V160" s="789"/>
      <c r="W160" s="789"/>
      <c r="X160" s="789"/>
      <c r="Y160" s="789"/>
      <c r="Z160" s="789"/>
      <c r="AA160" s="789"/>
      <c r="AB160" s="789"/>
      <c r="AC160" s="789"/>
      <c r="AD160" s="789"/>
      <c r="AE160" s="789"/>
    </row>
    <row r="161" spans="1:31" ht="14.4">
      <c r="A161" s="794"/>
      <c r="B161" s="794"/>
      <c r="C161" s="794"/>
      <c r="D161" s="794"/>
      <c r="E161" s="794"/>
      <c r="F161" s="794"/>
      <c r="G161" s="794"/>
      <c r="H161" s="682"/>
      <c r="I161" s="682"/>
      <c r="K161" s="789"/>
      <c r="L161" s="789"/>
      <c r="M161" s="789"/>
      <c r="N161" s="789"/>
      <c r="O161" s="789"/>
      <c r="P161" s="789"/>
      <c r="Q161" s="789"/>
      <c r="R161" s="789"/>
      <c r="S161" s="789"/>
      <c r="T161" s="789"/>
      <c r="U161" s="789"/>
      <c r="V161" s="789"/>
      <c r="W161" s="789"/>
      <c r="X161" s="789"/>
      <c r="Y161" s="789"/>
      <c r="Z161" s="789"/>
      <c r="AA161" s="789"/>
      <c r="AB161" s="789"/>
      <c r="AC161" s="789"/>
      <c r="AD161" s="789"/>
      <c r="AE161" s="789"/>
    </row>
    <row r="162" spans="1:31" ht="14.4">
      <c r="A162" s="794"/>
      <c r="B162" s="794"/>
      <c r="C162" s="794"/>
      <c r="D162" s="794"/>
      <c r="E162" s="794"/>
      <c r="F162" s="794"/>
      <c r="G162" s="794"/>
      <c r="H162" s="682"/>
      <c r="I162" s="682"/>
      <c r="K162" s="789"/>
      <c r="L162" s="789"/>
      <c r="M162" s="789"/>
      <c r="N162" s="789"/>
      <c r="O162" s="789"/>
      <c r="P162" s="789"/>
      <c r="Q162" s="789"/>
      <c r="R162" s="789"/>
      <c r="S162" s="789"/>
      <c r="T162" s="789"/>
      <c r="U162" s="789"/>
      <c r="V162" s="789"/>
      <c r="W162" s="789"/>
      <c r="X162" s="789"/>
      <c r="Y162" s="789"/>
      <c r="Z162" s="789"/>
      <c r="AA162" s="789"/>
      <c r="AB162" s="789"/>
      <c r="AC162" s="789"/>
      <c r="AD162" s="789"/>
      <c r="AE162" s="789"/>
    </row>
    <row r="163" spans="1:31" ht="14.4">
      <c r="A163" s="794"/>
      <c r="B163" s="794"/>
      <c r="C163" s="794"/>
      <c r="D163" s="794"/>
      <c r="E163" s="794"/>
      <c r="F163" s="794"/>
      <c r="G163" s="794"/>
      <c r="H163" s="682"/>
      <c r="I163" s="682"/>
      <c r="K163" s="789"/>
      <c r="L163" s="789"/>
      <c r="M163" s="789"/>
      <c r="N163" s="789"/>
      <c r="O163" s="789"/>
      <c r="P163" s="789"/>
      <c r="Q163" s="789"/>
      <c r="R163" s="789"/>
      <c r="S163" s="789"/>
      <c r="T163" s="789"/>
      <c r="U163" s="789"/>
      <c r="V163" s="789"/>
      <c r="W163" s="789"/>
      <c r="X163" s="789"/>
      <c r="Y163" s="789"/>
      <c r="Z163" s="789"/>
      <c r="AA163" s="789"/>
      <c r="AB163" s="789"/>
      <c r="AC163" s="789"/>
      <c r="AD163" s="789"/>
      <c r="AE163" s="789"/>
    </row>
    <row r="164" spans="1:31" ht="14.4">
      <c r="A164" s="794"/>
      <c r="B164" s="794"/>
      <c r="C164" s="794"/>
      <c r="D164" s="794"/>
      <c r="E164" s="794"/>
      <c r="F164" s="794"/>
      <c r="G164" s="794"/>
      <c r="H164" s="682"/>
      <c r="I164" s="682"/>
      <c r="K164" s="789"/>
      <c r="L164" s="789"/>
      <c r="M164" s="789"/>
      <c r="N164" s="789"/>
      <c r="O164" s="789"/>
      <c r="P164" s="789"/>
      <c r="Q164" s="789"/>
      <c r="R164" s="789"/>
      <c r="S164" s="789"/>
      <c r="T164" s="789"/>
      <c r="U164" s="789"/>
      <c r="V164" s="789"/>
      <c r="W164" s="789"/>
      <c r="X164" s="789"/>
      <c r="Y164" s="789"/>
      <c r="Z164" s="789"/>
      <c r="AA164" s="789"/>
      <c r="AB164" s="789"/>
      <c r="AC164" s="789"/>
      <c r="AD164" s="789"/>
      <c r="AE164" s="789"/>
    </row>
    <row r="165" spans="1:31" ht="27" customHeight="1">
      <c r="A165" s="794"/>
      <c r="B165" s="794"/>
      <c r="C165" s="794"/>
      <c r="D165" s="794"/>
      <c r="E165" s="794"/>
      <c r="F165" s="794"/>
      <c r="G165" s="794"/>
      <c r="H165" s="682"/>
      <c r="I165" s="682"/>
      <c r="K165" s="789"/>
      <c r="L165" s="789"/>
      <c r="M165" s="789"/>
      <c r="N165" s="789"/>
      <c r="O165" s="789"/>
      <c r="P165" s="789"/>
      <c r="Q165" s="789"/>
      <c r="R165" s="789"/>
      <c r="S165" s="789"/>
      <c r="T165" s="789"/>
      <c r="U165" s="789"/>
      <c r="V165" s="789"/>
      <c r="W165" s="789"/>
      <c r="X165" s="789"/>
      <c r="Y165" s="789"/>
      <c r="Z165" s="789"/>
      <c r="AA165" s="789"/>
      <c r="AB165" s="789"/>
      <c r="AC165" s="789"/>
      <c r="AD165" s="789"/>
      <c r="AE165" s="789"/>
    </row>
    <row r="166" spans="1:31" ht="14.4">
      <c r="A166" s="794"/>
      <c r="B166" s="794"/>
      <c r="C166" s="794"/>
      <c r="D166" s="794"/>
      <c r="E166" s="794"/>
      <c r="F166" s="794"/>
      <c r="G166" s="794"/>
      <c r="H166" s="682"/>
      <c r="I166" s="682"/>
      <c r="K166" s="789"/>
      <c r="L166" s="789"/>
      <c r="M166" s="789"/>
      <c r="N166" s="789"/>
      <c r="O166" s="789"/>
      <c r="P166" s="789"/>
      <c r="Q166" s="789"/>
      <c r="R166" s="789"/>
      <c r="S166" s="789"/>
      <c r="T166" s="789"/>
      <c r="U166" s="789"/>
      <c r="V166" s="789"/>
      <c r="W166" s="789"/>
      <c r="X166" s="789"/>
      <c r="Y166" s="789"/>
      <c r="Z166" s="789"/>
      <c r="AA166" s="789"/>
      <c r="AB166" s="789"/>
      <c r="AC166" s="789"/>
      <c r="AD166" s="789"/>
      <c r="AE166" s="789"/>
    </row>
    <row r="167" spans="1:31" ht="14.4">
      <c r="A167" s="794"/>
      <c r="B167" s="794"/>
      <c r="C167" s="794"/>
      <c r="D167" s="794"/>
      <c r="E167" s="794"/>
      <c r="F167" s="794"/>
      <c r="G167" s="794"/>
      <c r="H167" s="682"/>
      <c r="I167" s="682"/>
      <c r="K167" s="789"/>
      <c r="L167" s="789"/>
      <c r="M167" s="789"/>
      <c r="N167" s="789"/>
      <c r="O167" s="789"/>
      <c r="P167" s="789"/>
      <c r="Q167" s="789"/>
      <c r="R167" s="789"/>
      <c r="S167" s="789"/>
      <c r="T167" s="789"/>
      <c r="U167" s="789"/>
      <c r="V167" s="789"/>
      <c r="W167" s="789"/>
      <c r="X167" s="789"/>
      <c r="Y167" s="789"/>
      <c r="Z167" s="789"/>
      <c r="AA167" s="789"/>
      <c r="AB167" s="789"/>
      <c r="AC167" s="789"/>
      <c r="AD167" s="789"/>
      <c r="AE167" s="789"/>
    </row>
    <row r="168" spans="1:31" ht="14.4">
      <c r="A168" s="794"/>
      <c r="B168" s="794"/>
      <c r="C168" s="794"/>
      <c r="D168" s="794"/>
      <c r="E168" s="794"/>
      <c r="F168" s="794"/>
      <c r="G168" s="794"/>
      <c r="H168" s="682"/>
      <c r="I168" s="682"/>
      <c r="K168" s="789"/>
      <c r="L168" s="789"/>
      <c r="M168" s="789"/>
      <c r="N168" s="789"/>
      <c r="O168" s="789"/>
      <c r="P168" s="789"/>
      <c r="Q168" s="789"/>
      <c r="R168" s="789"/>
      <c r="S168" s="789"/>
      <c r="T168" s="789"/>
      <c r="U168" s="789"/>
      <c r="V168" s="789"/>
      <c r="W168" s="789"/>
      <c r="X168" s="789"/>
      <c r="Y168" s="789"/>
      <c r="Z168" s="789"/>
      <c r="AA168" s="789"/>
      <c r="AB168" s="789"/>
      <c r="AC168" s="789"/>
      <c r="AD168" s="789"/>
      <c r="AE168" s="789"/>
    </row>
    <row r="169" spans="1:31" ht="14.4">
      <c r="A169" s="794"/>
      <c r="B169" s="794"/>
      <c r="C169" s="794"/>
      <c r="D169" s="794"/>
      <c r="E169" s="794"/>
      <c r="F169" s="794"/>
      <c r="G169" s="794"/>
      <c r="H169" s="682"/>
      <c r="I169" s="682"/>
      <c r="K169" s="789"/>
      <c r="L169" s="789"/>
      <c r="M169" s="789"/>
      <c r="N169" s="789"/>
      <c r="O169" s="789"/>
      <c r="P169" s="789"/>
      <c r="Q169" s="789"/>
      <c r="R169" s="789"/>
      <c r="S169" s="789"/>
      <c r="T169" s="789"/>
      <c r="U169" s="789"/>
      <c r="V169" s="789"/>
      <c r="W169" s="789"/>
      <c r="X169" s="789"/>
      <c r="Y169" s="789"/>
      <c r="Z169" s="789"/>
      <c r="AA169" s="789"/>
      <c r="AB169" s="789"/>
      <c r="AC169" s="789"/>
      <c r="AD169" s="789"/>
      <c r="AE169" s="789"/>
    </row>
    <row r="170" spans="1:31" ht="14.4">
      <c r="A170" s="794"/>
      <c r="B170" s="794"/>
      <c r="C170" s="794"/>
      <c r="D170" s="794"/>
      <c r="E170" s="794"/>
      <c r="F170" s="794"/>
      <c r="G170" s="794"/>
      <c r="H170" s="682"/>
      <c r="I170" s="682"/>
      <c r="K170" s="789"/>
      <c r="L170" s="789"/>
      <c r="M170" s="789"/>
      <c r="N170" s="789"/>
      <c r="O170" s="789"/>
      <c r="P170" s="789"/>
      <c r="Q170" s="789"/>
      <c r="R170" s="789"/>
      <c r="S170" s="789"/>
      <c r="T170" s="789"/>
      <c r="U170" s="789"/>
      <c r="V170" s="789"/>
      <c r="W170" s="789"/>
      <c r="X170" s="789"/>
      <c r="Y170" s="789"/>
      <c r="Z170" s="789"/>
      <c r="AA170" s="789"/>
      <c r="AB170" s="789"/>
      <c r="AC170" s="789"/>
      <c r="AD170" s="789"/>
      <c r="AE170" s="789"/>
    </row>
    <row r="171" spans="1:31" ht="14.4">
      <c r="A171" s="794"/>
      <c r="B171" s="794"/>
      <c r="C171" s="794"/>
      <c r="D171" s="794"/>
      <c r="E171" s="794"/>
      <c r="F171" s="794"/>
      <c r="G171" s="794"/>
      <c r="H171" s="682"/>
      <c r="I171" s="682"/>
      <c r="K171" s="789"/>
      <c r="L171" s="789"/>
      <c r="M171" s="789"/>
      <c r="N171" s="789"/>
      <c r="O171" s="789"/>
      <c r="P171" s="789"/>
      <c r="Q171" s="789"/>
      <c r="R171" s="789"/>
      <c r="S171" s="789"/>
      <c r="T171" s="789"/>
      <c r="U171" s="789"/>
      <c r="V171" s="789"/>
      <c r="W171" s="789"/>
      <c r="X171" s="789"/>
      <c r="Y171" s="789"/>
      <c r="Z171" s="789"/>
      <c r="AA171" s="789"/>
      <c r="AB171" s="789"/>
      <c r="AC171" s="789"/>
      <c r="AD171" s="789"/>
      <c r="AE171" s="789"/>
    </row>
    <row r="172" spans="1:31" ht="14.4">
      <c r="A172" s="794"/>
      <c r="B172" s="794"/>
      <c r="C172" s="794"/>
      <c r="D172" s="794"/>
      <c r="E172" s="794"/>
      <c r="F172" s="794"/>
      <c r="G172" s="794"/>
      <c r="H172" s="682"/>
      <c r="I172" s="682"/>
      <c r="K172" s="789"/>
      <c r="L172" s="789"/>
      <c r="M172" s="789"/>
      <c r="N172" s="789"/>
      <c r="O172" s="789"/>
      <c r="P172" s="789"/>
      <c r="Q172" s="789"/>
      <c r="R172" s="789"/>
      <c r="S172" s="789"/>
      <c r="T172" s="789"/>
      <c r="U172" s="789"/>
      <c r="V172" s="789"/>
      <c r="W172" s="789"/>
      <c r="X172" s="789"/>
      <c r="Y172" s="789"/>
      <c r="Z172" s="789"/>
      <c r="AA172" s="789"/>
      <c r="AB172" s="789"/>
      <c r="AC172" s="789"/>
      <c r="AD172" s="789"/>
      <c r="AE172" s="789"/>
    </row>
    <row r="173" spans="1:31" ht="14.4">
      <c r="A173" s="794"/>
      <c r="B173" s="794"/>
      <c r="C173" s="794"/>
      <c r="D173" s="794"/>
      <c r="E173" s="794"/>
      <c r="F173" s="794"/>
      <c r="G173" s="794"/>
      <c r="H173" s="682"/>
      <c r="I173" s="682"/>
      <c r="K173" s="789"/>
      <c r="L173" s="789"/>
      <c r="M173" s="789"/>
      <c r="N173" s="789"/>
      <c r="O173" s="789"/>
      <c r="P173" s="789"/>
      <c r="Q173" s="789"/>
      <c r="R173" s="789"/>
      <c r="S173" s="789"/>
      <c r="T173" s="789"/>
      <c r="U173" s="789"/>
      <c r="V173" s="789"/>
      <c r="W173" s="789"/>
      <c r="X173" s="789"/>
      <c r="Y173" s="789"/>
      <c r="Z173" s="789"/>
      <c r="AA173" s="789"/>
      <c r="AB173" s="789"/>
      <c r="AC173" s="789"/>
      <c r="AD173" s="789"/>
      <c r="AE173" s="789"/>
    </row>
    <row r="174" spans="1:31" ht="14.4">
      <c r="A174" s="794"/>
      <c r="B174" s="794"/>
      <c r="C174" s="794"/>
      <c r="D174" s="794"/>
      <c r="E174" s="794"/>
      <c r="F174" s="794"/>
      <c r="G174" s="794"/>
      <c r="H174" s="682"/>
      <c r="I174" s="682"/>
      <c r="K174" s="789"/>
      <c r="L174" s="789"/>
      <c r="M174" s="789"/>
      <c r="N174" s="789"/>
      <c r="O174" s="789"/>
      <c r="P174" s="789"/>
      <c r="Q174" s="789"/>
      <c r="R174" s="789"/>
      <c r="S174" s="789"/>
      <c r="T174" s="789"/>
      <c r="U174" s="789"/>
      <c r="V174" s="789"/>
      <c r="W174" s="789"/>
      <c r="X174" s="789"/>
      <c r="Y174" s="789"/>
      <c r="Z174" s="789"/>
      <c r="AA174" s="789"/>
      <c r="AB174" s="789"/>
      <c r="AC174" s="789"/>
      <c r="AD174" s="789"/>
      <c r="AE174" s="789"/>
    </row>
    <row r="175" spans="1:31" ht="14.4">
      <c r="A175" s="794"/>
      <c r="B175" s="794"/>
      <c r="C175" s="794"/>
      <c r="D175" s="794"/>
      <c r="E175" s="794"/>
      <c r="F175" s="794"/>
      <c r="G175" s="794"/>
      <c r="H175" s="682"/>
      <c r="I175" s="682"/>
      <c r="K175" s="789"/>
      <c r="L175" s="789"/>
      <c r="M175" s="789"/>
      <c r="N175" s="789"/>
      <c r="O175" s="789"/>
      <c r="P175" s="789"/>
      <c r="Q175" s="789"/>
      <c r="R175" s="789"/>
      <c r="S175" s="789"/>
      <c r="T175" s="789"/>
      <c r="U175" s="789"/>
      <c r="V175" s="789"/>
      <c r="W175" s="789"/>
      <c r="X175" s="789"/>
      <c r="Y175" s="789"/>
      <c r="Z175" s="789"/>
      <c r="AA175" s="789"/>
      <c r="AB175" s="789"/>
      <c r="AC175" s="789"/>
      <c r="AD175" s="789"/>
      <c r="AE175" s="789"/>
    </row>
    <row r="176" spans="1:31" ht="14.4">
      <c r="A176" s="794"/>
      <c r="B176" s="794"/>
      <c r="C176" s="794"/>
      <c r="D176" s="794"/>
      <c r="E176" s="794"/>
      <c r="F176" s="794"/>
      <c r="G176" s="794"/>
      <c r="H176" s="682"/>
      <c r="I176" s="682"/>
      <c r="K176" s="789"/>
      <c r="L176" s="789"/>
      <c r="M176" s="789"/>
      <c r="N176" s="789"/>
      <c r="O176" s="789"/>
      <c r="P176" s="789"/>
      <c r="Q176" s="789"/>
      <c r="R176" s="789"/>
      <c r="S176" s="789"/>
      <c r="T176" s="789"/>
      <c r="U176" s="789"/>
      <c r="V176" s="789"/>
      <c r="W176" s="789"/>
      <c r="X176" s="789"/>
      <c r="Y176" s="789"/>
      <c r="Z176" s="789"/>
      <c r="AA176" s="789"/>
      <c r="AB176" s="789"/>
      <c r="AC176" s="789"/>
      <c r="AD176" s="789"/>
      <c r="AE176" s="789"/>
    </row>
    <row r="177" spans="1:31" ht="14.4">
      <c r="A177" s="794"/>
      <c r="B177" s="794"/>
      <c r="C177" s="794"/>
      <c r="D177" s="794"/>
      <c r="E177" s="794"/>
      <c r="F177" s="794"/>
      <c r="G177" s="794"/>
      <c r="H177" s="682"/>
      <c r="I177" s="682"/>
      <c r="K177" s="789"/>
      <c r="L177" s="789"/>
      <c r="M177" s="789"/>
      <c r="N177" s="789"/>
      <c r="O177" s="789"/>
      <c r="P177" s="789"/>
      <c r="Q177" s="789"/>
      <c r="R177" s="789"/>
      <c r="S177" s="789"/>
      <c r="T177" s="789"/>
      <c r="U177" s="789"/>
      <c r="V177" s="789"/>
      <c r="W177" s="789"/>
      <c r="X177" s="789"/>
      <c r="Y177" s="789"/>
      <c r="Z177" s="789"/>
      <c r="AA177" s="789"/>
      <c r="AB177" s="789"/>
      <c r="AC177" s="789"/>
      <c r="AD177" s="789"/>
      <c r="AE177" s="789"/>
    </row>
    <row r="178" spans="1:31" ht="14.4">
      <c r="A178" s="794"/>
      <c r="B178" s="794"/>
      <c r="C178" s="794"/>
      <c r="D178" s="794"/>
      <c r="E178" s="794"/>
      <c r="F178" s="794"/>
      <c r="G178" s="794"/>
      <c r="H178" s="682"/>
      <c r="I178" s="682"/>
      <c r="K178" s="789"/>
      <c r="L178" s="789"/>
      <c r="M178" s="789"/>
      <c r="N178" s="789"/>
      <c r="O178" s="789"/>
      <c r="P178" s="789"/>
      <c r="Q178" s="789"/>
      <c r="R178" s="789"/>
      <c r="S178" s="789"/>
      <c r="T178" s="789"/>
      <c r="U178" s="789"/>
      <c r="V178" s="789"/>
      <c r="W178" s="789"/>
      <c r="X178" s="789"/>
      <c r="Y178" s="789"/>
      <c r="Z178" s="789"/>
      <c r="AA178" s="789"/>
      <c r="AB178" s="789"/>
      <c r="AC178" s="789"/>
      <c r="AD178" s="789"/>
      <c r="AE178" s="789"/>
    </row>
    <row r="179" spans="1:31" ht="14.4">
      <c r="A179" s="794"/>
      <c r="B179" s="794"/>
      <c r="C179" s="794"/>
      <c r="D179" s="794"/>
      <c r="E179" s="794"/>
      <c r="F179" s="794"/>
      <c r="G179" s="794"/>
      <c r="H179" s="682"/>
      <c r="I179" s="682"/>
      <c r="K179" s="789"/>
      <c r="L179" s="789"/>
      <c r="M179" s="789"/>
      <c r="N179" s="789"/>
      <c r="O179" s="789"/>
      <c r="P179" s="789"/>
      <c r="Q179" s="789"/>
      <c r="R179" s="789"/>
      <c r="S179" s="789"/>
      <c r="T179" s="789"/>
      <c r="U179" s="789"/>
      <c r="V179" s="789"/>
      <c r="W179" s="789"/>
      <c r="X179" s="789"/>
      <c r="Y179" s="789"/>
      <c r="Z179" s="789"/>
      <c r="AA179" s="789"/>
      <c r="AB179" s="789"/>
      <c r="AC179" s="789"/>
      <c r="AD179" s="789"/>
      <c r="AE179" s="789"/>
    </row>
    <row r="180" spans="1:31" ht="14.4">
      <c r="A180" s="794"/>
      <c r="B180" s="794"/>
      <c r="C180" s="794"/>
      <c r="D180" s="794"/>
      <c r="E180" s="794"/>
      <c r="F180" s="794"/>
      <c r="G180" s="794"/>
      <c r="H180" s="682"/>
      <c r="I180" s="682"/>
      <c r="K180" s="789"/>
      <c r="L180" s="789"/>
      <c r="M180" s="789"/>
      <c r="N180" s="789"/>
      <c r="O180" s="789"/>
      <c r="P180" s="789"/>
      <c r="Q180" s="789"/>
      <c r="R180" s="789"/>
      <c r="S180" s="789"/>
      <c r="T180" s="789"/>
      <c r="U180" s="789"/>
      <c r="V180" s="789"/>
      <c r="W180" s="789"/>
      <c r="X180" s="789"/>
      <c r="Y180" s="789"/>
      <c r="Z180" s="789"/>
      <c r="AA180" s="789"/>
      <c r="AB180" s="789"/>
      <c r="AC180" s="789"/>
      <c r="AD180" s="789"/>
      <c r="AE180" s="789"/>
    </row>
    <row r="181" spans="1:31" ht="14.4">
      <c r="A181" s="794"/>
      <c r="B181" s="794"/>
      <c r="C181" s="794"/>
      <c r="D181" s="794"/>
      <c r="E181" s="794"/>
      <c r="F181" s="794"/>
      <c r="G181" s="794"/>
      <c r="H181" s="682"/>
      <c r="I181" s="682"/>
      <c r="K181" s="789"/>
      <c r="L181" s="789"/>
      <c r="M181" s="789"/>
      <c r="N181" s="789"/>
      <c r="O181" s="789"/>
      <c r="P181" s="789"/>
      <c r="Q181" s="789"/>
      <c r="R181" s="789"/>
      <c r="S181" s="789"/>
      <c r="T181" s="789"/>
      <c r="U181" s="789"/>
      <c r="V181" s="789"/>
      <c r="W181" s="789"/>
      <c r="X181" s="789"/>
      <c r="Y181" s="789"/>
      <c r="Z181" s="789"/>
      <c r="AA181" s="789"/>
      <c r="AB181" s="789"/>
      <c r="AC181" s="789"/>
      <c r="AD181" s="789"/>
      <c r="AE181" s="789"/>
    </row>
    <row r="182" spans="1:31" ht="14.4">
      <c r="A182" s="794"/>
      <c r="B182" s="794"/>
      <c r="C182" s="794"/>
      <c r="D182" s="794"/>
      <c r="E182" s="794"/>
      <c r="F182" s="794"/>
      <c r="G182" s="794"/>
      <c r="H182" s="682"/>
      <c r="I182" s="682"/>
      <c r="K182" s="789"/>
      <c r="L182" s="789"/>
      <c r="M182" s="789"/>
      <c r="N182" s="789"/>
      <c r="O182" s="789"/>
      <c r="P182" s="789"/>
      <c r="Q182" s="789"/>
      <c r="R182" s="789"/>
      <c r="S182" s="789"/>
      <c r="T182" s="789"/>
      <c r="U182" s="789"/>
      <c r="V182" s="789"/>
      <c r="W182" s="789"/>
      <c r="X182" s="789"/>
      <c r="Y182" s="789"/>
      <c r="Z182" s="789"/>
      <c r="AA182" s="789"/>
      <c r="AB182" s="789"/>
      <c r="AC182" s="789"/>
      <c r="AD182" s="789"/>
      <c r="AE182" s="789"/>
    </row>
    <row r="183" spans="1:31" ht="14.4">
      <c r="A183" s="794"/>
      <c r="B183" s="794"/>
      <c r="C183" s="794"/>
      <c r="D183" s="794"/>
      <c r="E183" s="794"/>
      <c r="F183" s="794"/>
      <c r="G183" s="794"/>
      <c r="H183" s="682"/>
      <c r="I183" s="682"/>
      <c r="K183" s="789"/>
      <c r="L183" s="789"/>
      <c r="M183" s="789"/>
      <c r="N183" s="789"/>
      <c r="O183" s="789"/>
      <c r="P183" s="789"/>
      <c r="Q183" s="789"/>
      <c r="R183" s="789"/>
      <c r="S183" s="789"/>
      <c r="T183" s="789"/>
      <c r="U183" s="789"/>
      <c r="V183" s="789"/>
      <c r="W183" s="789"/>
      <c r="X183" s="789"/>
      <c r="Y183" s="789"/>
      <c r="Z183" s="789"/>
      <c r="AA183" s="789"/>
      <c r="AB183" s="789"/>
      <c r="AC183" s="789"/>
      <c r="AD183" s="789"/>
      <c r="AE183" s="789"/>
    </row>
    <row r="184" spans="1:31" ht="14.4">
      <c r="A184" s="794"/>
      <c r="B184" s="794"/>
      <c r="C184" s="794"/>
      <c r="D184" s="794"/>
      <c r="E184" s="794"/>
      <c r="F184" s="794"/>
      <c r="G184" s="794"/>
      <c r="H184" s="682"/>
      <c r="I184" s="682"/>
      <c r="K184" s="789"/>
      <c r="L184" s="789"/>
      <c r="M184" s="789"/>
      <c r="N184" s="789"/>
      <c r="O184" s="789"/>
      <c r="P184" s="789"/>
      <c r="Q184" s="789"/>
      <c r="R184" s="789"/>
      <c r="S184" s="789"/>
      <c r="T184" s="789"/>
      <c r="U184" s="789"/>
      <c r="V184" s="789"/>
      <c r="W184" s="789"/>
      <c r="X184" s="789"/>
      <c r="Y184" s="789"/>
      <c r="Z184" s="789"/>
      <c r="AA184" s="789"/>
      <c r="AB184" s="789"/>
      <c r="AC184" s="789"/>
      <c r="AD184" s="789"/>
      <c r="AE184" s="789"/>
    </row>
    <row r="185" spans="1:31" ht="14.4">
      <c r="A185" s="794"/>
      <c r="B185" s="794"/>
      <c r="C185" s="794"/>
      <c r="D185" s="794"/>
      <c r="E185" s="794"/>
      <c r="F185" s="794"/>
      <c r="G185" s="794"/>
      <c r="H185" s="682"/>
      <c r="I185" s="682"/>
      <c r="K185" s="789"/>
      <c r="L185" s="789"/>
      <c r="M185" s="789"/>
      <c r="N185" s="789"/>
      <c r="O185" s="789"/>
      <c r="P185" s="789"/>
      <c r="Q185" s="789"/>
      <c r="R185" s="789"/>
      <c r="S185" s="789"/>
      <c r="T185" s="789"/>
      <c r="U185" s="789"/>
      <c r="V185" s="789"/>
      <c r="W185" s="789"/>
      <c r="X185" s="789"/>
      <c r="Y185" s="789"/>
      <c r="Z185" s="789"/>
      <c r="AA185" s="789"/>
      <c r="AB185" s="789"/>
      <c r="AC185" s="789"/>
      <c r="AD185" s="789"/>
      <c r="AE185" s="789"/>
    </row>
    <row r="186" spans="1:31" ht="14.4">
      <c r="A186" s="794"/>
      <c r="B186" s="794"/>
      <c r="C186" s="794"/>
      <c r="D186" s="794"/>
      <c r="E186" s="794"/>
      <c r="F186" s="794"/>
      <c r="G186" s="794"/>
      <c r="H186" s="682"/>
      <c r="I186" s="682"/>
      <c r="K186" s="789"/>
      <c r="L186" s="789"/>
      <c r="M186" s="789"/>
      <c r="N186" s="789"/>
      <c r="O186" s="789"/>
      <c r="P186" s="789"/>
      <c r="Q186" s="789"/>
      <c r="R186" s="789"/>
      <c r="S186" s="789"/>
      <c r="T186" s="789"/>
      <c r="U186" s="789"/>
      <c r="V186" s="789"/>
      <c r="W186" s="789"/>
      <c r="X186" s="789"/>
      <c r="Y186" s="789"/>
      <c r="Z186" s="789"/>
      <c r="AA186" s="789"/>
      <c r="AB186" s="789"/>
      <c r="AC186" s="789"/>
      <c r="AD186" s="789"/>
      <c r="AE186" s="789"/>
    </row>
    <row r="187" spans="1:31" ht="14.4">
      <c r="A187" s="794"/>
      <c r="B187" s="794"/>
      <c r="C187" s="794"/>
      <c r="D187" s="794"/>
      <c r="E187" s="794"/>
      <c r="F187" s="794"/>
      <c r="G187" s="794"/>
      <c r="H187" s="682"/>
      <c r="I187" s="682"/>
      <c r="K187" s="789"/>
      <c r="L187" s="789"/>
      <c r="M187" s="789"/>
      <c r="N187" s="789"/>
      <c r="O187" s="789"/>
      <c r="P187" s="789"/>
      <c r="Q187" s="789"/>
      <c r="R187" s="789"/>
      <c r="S187" s="789"/>
      <c r="T187" s="789"/>
      <c r="U187" s="789"/>
      <c r="V187" s="789"/>
      <c r="W187" s="789"/>
      <c r="X187" s="789"/>
      <c r="Y187" s="789"/>
      <c r="Z187" s="789"/>
      <c r="AA187" s="789"/>
      <c r="AB187" s="789"/>
      <c r="AC187" s="789"/>
      <c r="AD187" s="789"/>
      <c r="AE187" s="789"/>
    </row>
    <row r="188" spans="1:31" ht="14.4">
      <c r="A188" s="794"/>
      <c r="B188" s="794"/>
      <c r="C188" s="794"/>
      <c r="D188" s="794"/>
      <c r="E188" s="794"/>
      <c r="F188" s="794"/>
      <c r="G188" s="794"/>
      <c r="H188" s="682"/>
      <c r="I188" s="682"/>
      <c r="J188" s="729"/>
      <c r="K188" s="789"/>
      <c r="L188" s="789"/>
      <c r="M188" s="789"/>
      <c r="N188" s="789"/>
      <c r="O188" s="789"/>
      <c r="P188" s="789"/>
      <c r="Q188" s="789"/>
      <c r="R188" s="789"/>
      <c r="S188" s="789"/>
      <c r="T188" s="789"/>
      <c r="U188" s="789"/>
      <c r="V188" s="789"/>
      <c r="W188" s="789"/>
      <c r="X188" s="789"/>
      <c r="Y188" s="789"/>
      <c r="Z188" s="789"/>
      <c r="AA188" s="789"/>
      <c r="AB188" s="789"/>
      <c r="AC188" s="789"/>
      <c r="AD188" s="789"/>
      <c r="AE188" s="789"/>
    </row>
    <row r="189" spans="1:31" ht="14.4">
      <c r="A189" s="794"/>
      <c r="B189" s="794"/>
      <c r="C189" s="794"/>
      <c r="D189" s="794"/>
      <c r="E189" s="794"/>
      <c r="F189" s="794"/>
      <c r="G189" s="794"/>
      <c r="H189" s="682"/>
      <c r="I189" s="682"/>
      <c r="J189" s="729"/>
      <c r="K189" s="789"/>
      <c r="L189" s="789"/>
      <c r="M189" s="789"/>
      <c r="N189" s="789"/>
      <c r="O189" s="789"/>
      <c r="P189" s="789"/>
      <c r="Q189" s="789"/>
      <c r="R189" s="789"/>
      <c r="S189" s="789"/>
      <c r="T189" s="789"/>
      <c r="U189" s="789"/>
      <c r="V189" s="789"/>
      <c r="W189" s="789"/>
      <c r="X189" s="789"/>
      <c r="Y189" s="789"/>
      <c r="Z189" s="789"/>
      <c r="AA189" s="789"/>
      <c r="AB189" s="789"/>
      <c r="AC189" s="789"/>
      <c r="AD189" s="789"/>
      <c r="AE189" s="789"/>
    </row>
    <row r="190" spans="1:31" ht="14.4">
      <c r="A190" s="794"/>
      <c r="B190" s="794"/>
      <c r="C190" s="794"/>
      <c r="D190" s="794"/>
      <c r="E190" s="794"/>
      <c r="F190" s="794"/>
      <c r="G190" s="794"/>
      <c r="H190" s="682"/>
      <c r="I190" s="682"/>
      <c r="K190" s="789"/>
      <c r="L190" s="789"/>
      <c r="M190" s="789"/>
      <c r="N190" s="789"/>
      <c r="O190" s="789"/>
      <c r="P190" s="789"/>
      <c r="Q190" s="789"/>
      <c r="R190" s="789"/>
      <c r="S190" s="789"/>
      <c r="T190" s="789"/>
      <c r="U190" s="789"/>
      <c r="V190" s="789"/>
      <c r="W190" s="789"/>
      <c r="X190" s="789"/>
      <c r="Y190" s="789"/>
      <c r="Z190" s="789"/>
      <c r="AA190" s="789"/>
      <c r="AB190" s="789"/>
      <c r="AC190" s="789"/>
      <c r="AD190" s="789"/>
      <c r="AE190" s="789"/>
    </row>
    <row r="191" spans="1:31" ht="14.4">
      <c r="A191" s="794"/>
      <c r="B191" s="794"/>
      <c r="C191" s="794"/>
      <c r="D191" s="794"/>
      <c r="E191" s="794"/>
      <c r="F191" s="794"/>
      <c r="G191" s="794"/>
      <c r="H191" s="682"/>
      <c r="I191" s="682"/>
      <c r="K191" s="789"/>
      <c r="L191" s="789"/>
      <c r="M191" s="789"/>
      <c r="N191" s="789"/>
      <c r="O191" s="789"/>
      <c r="P191" s="789"/>
      <c r="Q191" s="789"/>
      <c r="R191" s="789"/>
      <c r="S191" s="789"/>
      <c r="T191" s="789"/>
      <c r="U191" s="789"/>
      <c r="V191" s="789"/>
      <c r="W191" s="789"/>
      <c r="X191" s="789"/>
      <c r="Y191" s="789"/>
      <c r="Z191" s="789"/>
      <c r="AA191" s="789"/>
      <c r="AB191" s="789"/>
      <c r="AC191" s="789"/>
      <c r="AD191" s="789"/>
      <c r="AE191" s="789"/>
    </row>
    <row r="192" spans="1:31" ht="14.4">
      <c r="A192" s="794"/>
      <c r="B192" s="794"/>
      <c r="C192" s="794"/>
      <c r="D192" s="794"/>
      <c r="E192" s="794"/>
      <c r="F192" s="794"/>
      <c r="G192" s="794"/>
      <c r="H192" s="682"/>
      <c r="I192" s="682"/>
      <c r="K192" s="789"/>
      <c r="L192" s="789"/>
      <c r="M192" s="789"/>
      <c r="N192" s="789"/>
      <c r="O192" s="789"/>
      <c r="P192" s="789"/>
      <c r="Q192" s="789"/>
      <c r="R192" s="789"/>
      <c r="S192" s="789"/>
      <c r="T192" s="789"/>
      <c r="U192" s="789"/>
      <c r="V192" s="789"/>
      <c r="W192" s="789"/>
      <c r="X192" s="789"/>
      <c r="Y192" s="789"/>
      <c r="Z192" s="789"/>
      <c r="AA192" s="789"/>
      <c r="AB192" s="789"/>
      <c r="AC192" s="789"/>
      <c r="AD192" s="789"/>
      <c r="AE192" s="789"/>
    </row>
    <row r="193" spans="1:31" ht="14.4">
      <c r="A193" s="794"/>
      <c r="B193" s="794"/>
      <c r="C193" s="794"/>
      <c r="D193" s="794"/>
      <c r="E193" s="794"/>
      <c r="F193" s="794"/>
      <c r="G193" s="794"/>
      <c r="H193" s="682"/>
      <c r="I193" s="682"/>
      <c r="K193" s="789"/>
      <c r="L193" s="789"/>
      <c r="M193" s="789"/>
      <c r="N193" s="789"/>
      <c r="O193" s="789"/>
      <c r="P193" s="789"/>
      <c r="Q193" s="789"/>
      <c r="R193" s="789"/>
      <c r="S193" s="789"/>
      <c r="T193" s="789"/>
      <c r="U193" s="789"/>
      <c r="V193" s="789"/>
      <c r="W193" s="789"/>
      <c r="X193" s="789"/>
      <c r="Y193" s="789"/>
      <c r="Z193" s="789"/>
      <c r="AA193" s="789"/>
      <c r="AB193" s="789"/>
      <c r="AC193" s="789"/>
      <c r="AD193" s="789"/>
      <c r="AE193" s="789"/>
    </row>
    <row r="194" spans="1:31" ht="14.4">
      <c r="A194" s="794"/>
      <c r="B194" s="794"/>
      <c r="C194" s="794"/>
      <c r="D194" s="794"/>
      <c r="E194" s="794"/>
      <c r="F194" s="794"/>
      <c r="G194" s="794"/>
      <c r="H194" s="682"/>
      <c r="I194" s="682"/>
      <c r="K194" s="789"/>
      <c r="L194" s="789"/>
      <c r="M194" s="789"/>
      <c r="N194" s="789"/>
      <c r="O194" s="789"/>
      <c r="P194" s="789"/>
      <c r="Q194" s="789"/>
      <c r="R194" s="789"/>
      <c r="S194" s="789"/>
      <c r="T194" s="789"/>
      <c r="U194" s="789"/>
      <c r="V194" s="789"/>
      <c r="W194" s="789"/>
      <c r="X194" s="789"/>
      <c r="Y194" s="789"/>
      <c r="Z194" s="789"/>
      <c r="AA194" s="789"/>
      <c r="AB194" s="789"/>
      <c r="AC194" s="789"/>
      <c r="AD194" s="789"/>
      <c r="AE194" s="789"/>
    </row>
    <row r="195" spans="1:31" ht="14.4">
      <c r="A195" s="794"/>
      <c r="B195" s="794"/>
      <c r="C195" s="794"/>
      <c r="D195" s="794"/>
      <c r="E195" s="794"/>
      <c r="F195" s="794"/>
      <c r="G195" s="794"/>
      <c r="H195" s="682"/>
      <c r="I195" s="682"/>
      <c r="K195" s="789"/>
      <c r="L195" s="789"/>
      <c r="M195" s="789"/>
      <c r="N195" s="789"/>
      <c r="O195" s="789"/>
      <c r="P195" s="789"/>
      <c r="Q195" s="789"/>
      <c r="R195" s="789"/>
      <c r="S195" s="789"/>
      <c r="T195" s="789"/>
      <c r="U195" s="789"/>
      <c r="V195" s="789"/>
      <c r="W195" s="789"/>
      <c r="X195" s="789"/>
      <c r="Y195" s="789"/>
      <c r="Z195" s="789"/>
      <c r="AA195" s="789"/>
      <c r="AB195" s="789"/>
      <c r="AC195" s="789"/>
      <c r="AD195" s="789"/>
      <c r="AE195" s="789"/>
    </row>
    <row r="196" spans="1:31" ht="14.4">
      <c r="A196" s="794"/>
      <c r="B196" s="794"/>
      <c r="C196" s="794"/>
      <c r="D196" s="794"/>
      <c r="E196" s="794"/>
      <c r="F196" s="794"/>
      <c r="G196" s="794"/>
      <c r="H196" s="682"/>
      <c r="I196" s="682"/>
      <c r="K196" s="789"/>
      <c r="L196" s="789"/>
      <c r="M196" s="789"/>
      <c r="N196" s="789"/>
      <c r="O196" s="789"/>
      <c r="P196" s="789"/>
      <c r="Q196" s="789"/>
      <c r="R196" s="789"/>
      <c r="S196" s="789"/>
      <c r="T196" s="789"/>
      <c r="U196" s="789"/>
      <c r="V196" s="789"/>
      <c r="W196" s="789"/>
      <c r="X196" s="789"/>
      <c r="Y196" s="789"/>
      <c r="Z196" s="789"/>
      <c r="AA196" s="789"/>
      <c r="AB196" s="789"/>
      <c r="AC196" s="789"/>
      <c r="AD196" s="789"/>
      <c r="AE196" s="789"/>
    </row>
    <row r="197" spans="1:31" ht="14.4">
      <c r="A197" s="794"/>
      <c r="B197" s="794"/>
      <c r="C197" s="794"/>
      <c r="D197" s="794"/>
      <c r="E197" s="794"/>
      <c r="F197" s="794"/>
      <c r="G197" s="794"/>
      <c r="H197" s="682"/>
      <c r="I197" s="682"/>
      <c r="K197" s="789"/>
      <c r="L197" s="789"/>
      <c r="M197" s="789"/>
      <c r="N197" s="789"/>
      <c r="O197" s="789"/>
      <c r="P197" s="789"/>
      <c r="Q197" s="789"/>
      <c r="R197" s="789"/>
      <c r="S197" s="789"/>
      <c r="T197" s="789"/>
      <c r="U197" s="789"/>
      <c r="V197" s="789"/>
      <c r="W197" s="789"/>
      <c r="X197" s="789"/>
      <c r="Y197" s="789"/>
      <c r="Z197" s="789"/>
      <c r="AA197" s="789"/>
      <c r="AB197" s="789"/>
      <c r="AC197" s="789"/>
      <c r="AD197" s="789"/>
      <c r="AE197" s="789"/>
    </row>
    <row r="198" spans="1:31" ht="14.4">
      <c r="A198" s="794"/>
      <c r="B198" s="794"/>
      <c r="C198" s="794"/>
      <c r="D198" s="794"/>
      <c r="E198" s="794"/>
      <c r="F198" s="794"/>
      <c r="G198" s="794"/>
      <c r="H198" s="682"/>
      <c r="I198" s="682"/>
      <c r="K198" s="789"/>
      <c r="L198" s="789"/>
      <c r="M198" s="789"/>
      <c r="N198" s="789"/>
      <c r="O198" s="789"/>
      <c r="P198" s="789"/>
      <c r="Q198" s="789"/>
      <c r="R198" s="789"/>
      <c r="S198" s="789"/>
      <c r="T198" s="789"/>
      <c r="U198" s="789"/>
      <c r="V198" s="789"/>
      <c r="W198" s="789"/>
      <c r="X198" s="789"/>
      <c r="Y198" s="789"/>
      <c r="Z198" s="789"/>
      <c r="AA198" s="789"/>
      <c r="AB198" s="789"/>
      <c r="AC198" s="789"/>
      <c r="AD198" s="789"/>
      <c r="AE198" s="789"/>
    </row>
    <row r="199" spans="1:31" ht="14.4">
      <c r="A199" s="794"/>
      <c r="B199" s="794"/>
      <c r="C199" s="794"/>
      <c r="D199" s="794"/>
      <c r="E199" s="794"/>
      <c r="F199" s="794"/>
      <c r="G199" s="794"/>
      <c r="H199" s="682"/>
      <c r="I199" s="682"/>
      <c r="K199" s="789"/>
      <c r="L199" s="789"/>
      <c r="M199" s="789"/>
      <c r="N199" s="789"/>
      <c r="O199" s="789"/>
      <c r="P199" s="789"/>
      <c r="Q199" s="789"/>
      <c r="R199" s="789"/>
      <c r="S199" s="789"/>
      <c r="T199" s="789"/>
      <c r="U199" s="789"/>
      <c r="V199" s="789"/>
      <c r="W199" s="789"/>
      <c r="X199" s="789"/>
      <c r="Y199" s="789"/>
      <c r="Z199" s="789"/>
      <c r="AA199" s="789"/>
      <c r="AB199" s="789"/>
      <c r="AC199" s="789"/>
      <c r="AD199" s="789"/>
      <c r="AE199" s="789"/>
    </row>
    <row r="200" spans="1:31" ht="14.4">
      <c r="A200" s="794"/>
      <c r="B200" s="794"/>
      <c r="C200" s="794"/>
      <c r="D200" s="794"/>
      <c r="E200" s="794"/>
      <c r="F200" s="794"/>
      <c r="G200" s="794"/>
      <c r="H200" s="682"/>
      <c r="I200" s="682"/>
      <c r="K200" s="789"/>
      <c r="L200" s="789"/>
      <c r="M200" s="789"/>
      <c r="N200" s="789"/>
      <c r="O200" s="789"/>
      <c r="P200" s="789"/>
      <c r="Q200" s="789"/>
      <c r="R200" s="789"/>
      <c r="S200" s="789"/>
      <c r="T200" s="789"/>
      <c r="U200" s="789"/>
      <c r="V200" s="789"/>
      <c r="W200" s="789"/>
      <c r="X200" s="789"/>
      <c r="Y200" s="789"/>
      <c r="Z200" s="789"/>
      <c r="AA200" s="789"/>
      <c r="AB200" s="789"/>
      <c r="AC200" s="789"/>
      <c r="AD200" s="789"/>
      <c r="AE200" s="789"/>
    </row>
    <row r="201" spans="1:31" ht="14.4">
      <c r="A201" s="794"/>
      <c r="B201" s="794"/>
      <c r="C201" s="794"/>
      <c r="D201" s="794"/>
      <c r="E201" s="794"/>
      <c r="F201" s="794"/>
      <c r="G201" s="794"/>
      <c r="H201" s="682"/>
      <c r="I201" s="682"/>
      <c r="K201" s="789"/>
      <c r="L201" s="789"/>
      <c r="M201" s="789"/>
      <c r="N201" s="789"/>
      <c r="O201" s="789"/>
      <c r="P201" s="789"/>
      <c r="Q201" s="789"/>
      <c r="R201" s="789"/>
      <c r="S201" s="789"/>
      <c r="T201" s="789"/>
      <c r="U201" s="789"/>
      <c r="V201" s="789"/>
      <c r="W201" s="789"/>
      <c r="X201" s="789"/>
      <c r="Y201" s="789"/>
      <c r="Z201" s="789"/>
      <c r="AA201" s="789"/>
      <c r="AB201" s="789"/>
      <c r="AC201" s="789"/>
      <c r="AD201" s="789"/>
      <c r="AE201" s="789"/>
    </row>
    <row r="202" spans="1:31" ht="14.4">
      <c r="A202" s="794"/>
      <c r="B202" s="794"/>
      <c r="C202" s="794"/>
      <c r="D202" s="794"/>
      <c r="E202" s="794"/>
      <c r="F202" s="794"/>
      <c r="G202" s="794"/>
      <c r="H202" s="682"/>
      <c r="I202" s="682"/>
      <c r="K202" s="789"/>
      <c r="L202" s="789"/>
      <c r="M202" s="789"/>
      <c r="N202" s="789"/>
      <c r="O202" s="789"/>
      <c r="P202" s="789"/>
      <c r="Q202" s="789"/>
      <c r="R202" s="789"/>
      <c r="S202" s="789"/>
      <c r="T202" s="789"/>
      <c r="U202" s="789"/>
      <c r="V202" s="789"/>
      <c r="W202" s="789"/>
      <c r="X202" s="789"/>
      <c r="Y202" s="789"/>
      <c r="Z202" s="789"/>
      <c r="AA202" s="789"/>
      <c r="AB202" s="789"/>
      <c r="AC202" s="789"/>
      <c r="AD202" s="789"/>
      <c r="AE202" s="789"/>
    </row>
    <row r="203" spans="1:31" ht="14.4">
      <c r="A203" s="794"/>
      <c r="B203" s="794"/>
      <c r="C203" s="794"/>
      <c r="D203" s="794"/>
      <c r="E203" s="794"/>
      <c r="F203" s="794"/>
      <c r="G203" s="794"/>
      <c r="H203" s="682"/>
      <c r="I203" s="682"/>
      <c r="K203" s="789"/>
      <c r="L203" s="789"/>
      <c r="M203" s="789"/>
      <c r="N203" s="789"/>
      <c r="O203" s="789"/>
      <c r="P203" s="789"/>
      <c r="Q203" s="789"/>
      <c r="R203" s="789"/>
      <c r="S203" s="789"/>
      <c r="T203" s="789"/>
      <c r="U203" s="789"/>
      <c r="V203" s="789"/>
      <c r="W203" s="789"/>
      <c r="X203" s="789"/>
      <c r="Y203" s="789"/>
      <c r="Z203" s="789"/>
      <c r="AA203" s="789"/>
      <c r="AB203" s="789"/>
      <c r="AC203" s="789"/>
      <c r="AD203" s="789"/>
      <c r="AE203" s="789"/>
    </row>
    <row r="204" spans="1:31" ht="13.5" customHeight="1">
      <c r="A204" s="794"/>
      <c r="B204" s="794"/>
      <c r="C204" s="794"/>
      <c r="D204" s="794"/>
      <c r="E204" s="794"/>
      <c r="F204" s="794"/>
      <c r="G204" s="794"/>
      <c r="H204" s="682"/>
      <c r="I204" s="682"/>
      <c r="K204" s="789"/>
      <c r="L204" s="789"/>
      <c r="M204" s="789"/>
      <c r="N204" s="789"/>
      <c r="O204" s="789"/>
      <c r="P204" s="789"/>
      <c r="Q204" s="789"/>
      <c r="R204" s="789"/>
      <c r="S204" s="789"/>
      <c r="T204" s="789"/>
      <c r="U204" s="789"/>
      <c r="V204" s="789"/>
      <c r="W204" s="789"/>
      <c r="X204" s="789"/>
      <c r="Y204" s="789"/>
      <c r="Z204" s="789"/>
      <c r="AA204" s="789"/>
      <c r="AB204" s="789"/>
      <c r="AC204" s="789"/>
      <c r="AD204" s="789"/>
      <c r="AE204" s="789"/>
    </row>
    <row r="205" spans="1:31" s="688" customFormat="1" ht="13.5" customHeight="1">
      <c r="A205" s="794"/>
      <c r="B205" s="794"/>
      <c r="C205" s="794"/>
      <c r="D205" s="794"/>
      <c r="E205" s="794"/>
      <c r="F205" s="794"/>
      <c r="G205" s="794"/>
      <c r="H205" s="682"/>
      <c r="I205" s="682"/>
      <c r="J205" s="730"/>
      <c r="K205" s="789"/>
      <c r="L205" s="789"/>
      <c r="M205" s="789"/>
      <c r="N205" s="789"/>
      <c r="O205" s="789"/>
      <c r="P205" s="789"/>
      <c r="Q205" s="789"/>
      <c r="R205" s="789"/>
      <c r="S205" s="789"/>
      <c r="T205" s="789"/>
      <c r="U205" s="789"/>
      <c r="V205" s="789"/>
      <c r="W205" s="789"/>
      <c r="X205" s="789"/>
      <c r="Y205" s="789"/>
      <c r="Z205" s="789"/>
      <c r="AA205" s="789"/>
      <c r="AB205" s="789"/>
      <c r="AC205" s="789"/>
      <c r="AD205" s="789"/>
      <c r="AE205" s="789"/>
    </row>
    <row r="206" spans="1:31" ht="13.5" customHeight="1">
      <c r="A206" s="682"/>
      <c r="B206" s="682"/>
      <c r="C206" s="682"/>
      <c r="D206" s="682"/>
      <c r="E206" s="682"/>
      <c r="F206" s="682"/>
      <c r="G206" s="682"/>
      <c r="H206" s="682"/>
      <c r="I206" s="682"/>
      <c r="K206" s="789"/>
      <c r="L206" s="789"/>
      <c r="M206" s="789"/>
      <c r="N206" s="789"/>
      <c r="O206" s="789"/>
      <c r="P206" s="789"/>
      <c r="Q206" s="789"/>
      <c r="R206" s="789"/>
      <c r="S206" s="789"/>
      <c r="T206" s="789"/>
      <c r="U206" s="789"/>
      <c r="V206" s="789"/>
      <c r="W206" s="789"/>
      <c r="X206" s="789"/>
      <c r="Y206" s="789"/>
      <c r="Z206" s="789"/>
      <c r="AA206" s="789"/>
      <c r="AB206" s="789"/>
      <c r="AC206" s="789"/>
      <c r="AD206" s="789"/>
      <c r="AE206" s="789"/>
    </row>
    <row r="207" spans="1:31" ht="13.5" customHeight="1">
      <c r="A207" s="682"/>
      <c r="B207" s="682"/>
      <c r="C207" s="682"/>
      <c r="D207" s="682"/>
      <c r="E207" s="682"/>
      <c r="F207" s="682"/>
      <c r="G207" s="682"/>
      <c r="H207" s="682"/>
      <c r="I207" s="682"/>
      <c r="K207" s="789"/>
      <c r="L207" s="789"/>
      <c r="M207" s="789"/>
      <c r="N207" s="789"/>
      <c r="O207" s="789"/>
      <c r="P207" s="789"/>
      <c r="Q207" s="789"/>
      <c r="R207" s="789"/>
      <c r="S207" s="789"/>
      <c r="T207" s="789"/>
      <c r="U207" s="789"/>
      <c r="V207" s="789"/>
      <c r="W207" s="789"/>
      <c r="X207" s="789"/>
      <c r="Y207" s="789"/>
      <c r="Z207" s="789"/>
      <c r="AA207" s="789"/>
      <c r="AB207" s="789"/>
      <c r="AC207" s="789"/>
      <c r="AD207" s="789"/>
      <c r="AE207" s="789"/>
    </row>
    <row r="208" spans="1:31" ht="13.5" customHeight="1">
      <c r="A208" s="682"/>
      <c r="B208" s="682"/>
      <c r="C208" s="682"/>
      <c r="D208" s="682"/>
      <c r="E208" s="682"/>
      <c r="F208" s="682"/>
      <c r="G208" s="682"/>
      <c r="H208" s="682"/>
      <c r="I208" s="682"/>
      <c r="K208" s="789"/>
      <c r="L208" s="789"/>
      <c r="M208" s="789"/>
      <c r="N208" s="789"/>
      <c r="O208" s="789"/>
      <c r="P208" s="789"/>
      <c r="Q208" s="789"/>
      <c r="R208" s="789"/>
      <c r="S208" s="789"/>
      <c r="T208" s="789"/>
      <c r="U208" s="789"/>
      <c r="V208" s="789"/>
      <c r="W208" s="789"/>
      <c r="X208" s="789"/>
      <c r="Y208" s="789"/>
      <c r="Z208" s="789"/>
      <c r="AA208" s="789"/>
      <c r="AB208" s="789"/>
      <c r="AC208" s="789"/>
      <c r="AD208" s="789"/>
      <c r="AE208" s="789"/>
    </row>
    <row r="209" spans="1:31" ht="13.5" customHeight="1">
      <c r="A209" s="682"/>
      <c r="B209" s="682"/>
      <c r="C209" s="682"/>
      <c r="D209" s="682"/>
      <c r="E209" s="682"/>
      <c r="F209" s="682"/>
      <c r="G209" s="682"/>
      <c r="H209" s="682"/>
      <c r="I209" s="682"/>
      <c r="K209" s="789"/>
      <c r="L209" s="789"/>
      <c r="M209" s="789"/>
      <c r="N209" s="789"/>
      <c r="O209" s="789"/>
      <c r="P209" s="789"/>
      <c r="Q209" s="789"/>
      <c r="R209" s="789"/>
      <c r="S209" s="789"/>
      <c r="T209" s="789"/>
      <c r="U209" s="789"/>
      <c r="V209" s="789"/>
      <c r="W209" s="789"/>
      <c r="X209" s="789"/>
      <c r="Y209" s="789"/>
      <c r="Z209" s="789"/>
      <c r="AA209" s="789"/>
      <c r="AB209" s="789"/>
      <c r="AC209" s="789"/>
      <c r="AD209" s="789"/>
      <c r="AE209" s="789"/>
    </row>
    <row r="210" spans="1:31" ht="13.5" customHeight="1">
      <c r="A210" s="682"/>
      <c r="B210" s="682"/>
      <c r="C210" s="682"/>
      <c r="D210" s="682"/>
      <c r="E210" s="682"/>
      <c r="F210" s="682"/>
      <c r="G210" s="682"/>
      <c r="H210" s="682"/>
      <c r="I210" s="682"/>
      <c r="K210" s="789"/>
      <c r="L210" s="789"/>
      <c r="M210" s="789"/>
      <c r="N210" s="789"/>
      <c r="O210" s="789"/>
      <c r="P210" s="789"/>
      <c r="Q210" s="789"/>
      <c r="R210" s="789"/>
      <c r="S210" s="789"/>
      <c r="T210" s="789"/>
      <c r="U210" s="789"/>
      <c r="V210" s="789"/>
      <c r="W210" s="789"/>
      <c r="X210" s="789"/>
      <c r="Y210" s="789"/>
      <c r="Z210" s="789"/>
      <c r="AA210" s="789"/>
      <c r="AB210" s="789"/>
      <c r="AC210" s="789"/>
      <c r="AD210" s="789"/>
      <c r="AE210" s="789"/>
    </row>
    <row r="211" spans="1:31" ht="14.4">
      <c r="A211" s="682"/>
      <c r="B211" s="682"/>
      <c r="C211" s="682"/>
      <c r="D211" s="682"/>
      <c r="E211" s="682"/>
      <c r="F211" s="682"/>
      <c r="G211" s="682"/>
      <c r="H211" s="682"/>
      <c r="I211" s="682"/>
      <c r="K211" s="789"/>
      <c r="L211" s="789"/>
      <c r="M211" s="789"/>
      <c r="N211" s="789"/>
      <c r="O211" s="789"/>
      <c r="P211" s="789"/>
      <c r="Q211" s="789"/>
      <c r="R211" s="789"/>
      <c r="S211" s="789"/>
      <c r="T211" s="789"/>
      <c r="U211" s="789"/>
      <c r="V211" s="789"/>
      <c r="W211" s="789"/>
      <c r="X211" s="789"/>
      <c r="Y211" s="789"/>
      <c r="Z211" s="789"/>
      <c r="AA211" s="789"/>
      <c r="AB211" s="789"/>
      <c r="AC211" s="789"/>
      <c r="AD211" s="789"/>
      <c r="AE211" s="789"/>
    </row>
    <row r="212" spans="1:31" ht="14.4">
      <c r="A212" s="682"/>
      <c r="B212" s="682"/>
      <c r="C212" s="682"/>
      <c r="D212" s="682"/>
      <c r="E212" s="682"/>
      <c r="F212" s="682"/>
      <c r="G212" s="682"/>
      <c r="H212" s="682"/>
      <c r="I212" s="682"/>
      <c r="K212" s="789"/>
      <c r="L212" s="789"/>
      <c r="M212" s="789"/>
      <c r="N212" s="789"/>
      <c r="O212" s="789"/>
      <c r="P212" s="789"/>
      <c r="Q212" s="789"/>
      <c r="R212" s="789"/>
      <c r="S212" s="789"/>
      <c r="T212" s="789"/>
      <c r="U212" s="789"/>
      <c r="V212" s="789"/>
      <c r="W212" s="789"/>
      <c r="X212" s="789"/>
      <c r="Y212" s="789"/>
      <c r="Z212" s="789"/>
      <c r="AA212" s="789"/>
      <c r="AB212" s="789"/>
      <c r="AC212" s="789"/>
      <c r="AD212" s="789"/>
      <c r="AE212" s="789"/>
    </row>
    <row r="213" spans="1:31" ht="14.4">
      <c r="A213" s="682"/>
      <c r="B213" s="682"/>
      <c r="C213" s="682"/>
      <c r="D213" s="682"/>
      <c r="E213" s="682"/>
      <c r="F213" s="682"/>
      <c r="G213" s="682"/>
      <c r="H213" s="682"/>
      <c r="I213" s="682"/>
      <c r="K213" s="688"/>
      <c r="L213" s="688"/>
      <c r="M213" s="688"/>
      <c r="N213" s="688"/>
      <c r="O213" s="688"/>
      <c r="P213" s="688"/>
      <c r="Q213" s="688"/>
      <c r="R213" s="688"/>
      <c r="S213" s="688"/>
      <c r="T213" s="688"/>
      <c r="U213" s="688"/>
      <c r="V213" s="688"/>
      <c r="W213" s="688"/>
      <c r="X213" s="688"/>
      <c r="Y213" s="688"/>
      <c r="Z213" s="688"/>
      <c r="AA213" s="688"/>
      <c r="AB213" s="688"/>
      <c r="AC213" s="688"/>
      <c r="AD213" s="688"/>
      <c r="AE213" s="688"/>
    </row>
    <row r="214" spans="1:31" ht="14.4">
      <c r="A214" s="682"/>
      <c r="B214" s="682"/>
      <c r="C214" s="682"/>
      <c r="D214" s="682"/>
      <c r="E214" s="682"/>
      <c r="F214" s="682"/>
      <c r="G214" s="682"/>
      <c r="H214" s="682"/>
      <c r="I214" s="682"/>
      <c r="K214" s="789"/>
      <c r="L214" s="789"/>
      <c r="M214" s="789"/>
      <c r="N214" s="789"/>
      <c r="O214" s="789"/>
      <c r="P214" s="789"/>
      <c r="Q214" s="789"/>
      <c r="R214" s="789"/>
      <c r="S214" s="789"/>
      <c r="T214" s="789"/>
      <c r="U214" s="789"/>
      <c r="V214" s="789"/>
      <c r="W214" s="789"/>
      <c r="X214" s="789"/>
      <c r="Y214" s="789"/>
      <c r="Z214" s="789"/>
      <c r="AA214" s="789"/>
      <c r="AB214" s="789"/>
      <c r="AC214" s="789"/>
      <c r="AD214" s="789"/>
      <c r="AE214" s="789"/>
    </row>
    <row r="215" spans="1:31" ht="14.4">
      <c r="A215" s="682"/>
      <c r="B215" s="682"/>
      <c r="C215" s="682"/>
      <c r="D215" s="682"/>
      <c r="E215" s="682"/>
      <c r="F215" s="682"/>
      <c r="G215" s="682"/>
      <c r="H215" s="682"/>
      <c r="I215" s="682"/>
      <c r="K215" s="789"/>
      <c r="L215" s="789"/>
      <c r="M215" s="789"/>
      <c r="N215" s="789"/>
      <c r="O215" s="789"/>
      <c r="P215" s="789"/>
      <c r="Q215" s="789"/>
      <c r="R215" s="789"/>
      <c r="S215" s="789"/>
      <c r="T215" s="789"/>
      <c r="U215" s="789"/>
      <c r="V215" s="789"/>
      <c r="W215" s="789"/>
      <c r="X215" s="789"/>
      <c r="Y215" s="789"/>
      <c r="Z215" s="789"/>
      <c r="AA215" s="789"/>
      <c r="AB215" s="789"/>
      <c r="AC215" s="789"/>
      <c r="AD215" s="789"/>
      <c r="AE215" s="789"/>
    </row>
    <row r="216" spans="1:31" ht="14.4">
      <c r="A216" s="682"/>
      <c r="B216" s="682"/>
      <c r="C216" s="682"/>
      <c r="D216" s="682"/>
      <c r="E216" s="682"/>
      <c r="F216" s="682"/>
      <c r="G216" s="682"/>
      <c r="H216" s="682"/>
      <c r="I216" s="682"/>
      <c r="K216" s="789"/>
      <c r="L216" s="789"/>
      <c r="M216" s="789"/>
      <c r="N216" s="789"/>
      <c r="O216" s="789"/>
      <c r="P216" s="789"/>
      <c r="Q216" s="789"/>
      <c r="R216" s="789"/>
      <c r="S216" s="789"/>
      <c r="T216" s="789"/>
      <c r="U216" s="789"/>
      <c r="V216" s="789"/>
      <c r="W216" s="789"/>
      <c r="X216" s="789"/>
      <c r="Y216" s="789"/>
      <c r="Z216" s="789"/>
      <c r="AA216" s="789"/>
      <c r="AB216" s="789"/>
      <c r="AC216" s="789"/>
      <c r="AD216" s="789"/>
      <c r="AE216" s="789"/>
    </row>
    <row r="217" spans="1:31" ht="14.4">
      <c r="A217" s="682"/>
      <c r="B217" s="682"/>
      <c r="C217" s="682"/>
      <c r="D217" s="682"/>
      <c r="E217" s="682"/>
      <c r="F217" s="682"/>
      <c r="G217" s="682"/>
      <c r="H217" s="682"/>
      <c r="I217" s="682"/>
      <c r="K217" s="789"/>
      <c r="L217" s="789"/>
      <c r="M217" s="789"/>
      <c r="N217" s="789"/>
      <c r="O217" s="789"/>
      <c r="P217" s="789"/>
      <c r="Q217" s="789"/>
      <c r="R217" s="789"/>
      <c r="S217" s="789"/>
      <c r="T217" s="789"/>
      <c r="U217" s="789"/>
      <c r="V217" s="789"/>
      <c r="W217" s="789"/>
      <c r="X217" s="789"/>
      <c r="Y217" s="789"/>
      <c r="Z217" s="789"/>
      <c r="AA217" s="789"/>
      <c r="AB217" s="789"/>
      <c r="AC217" s="789"/>
      <c r="AD217" s="789"/>
      <c r="AE217" s="789"/>
    </row>
    <row r="218" spans="1:31" ht="14.4">
      <c r="A218" s="682"/>
      <c r="B218" s="682"/>
      <c r="C218" s="682"/>
      <c r="D218" s="682"/>
      <c r="E218" s="682"/>
      <c r="F218" s="682"/>
      <c r="G218" s="682"/>
      <c r="H218" s="682"/>
      <c r="I218" s="682"/>
      <c r="K218" s="789"/>
      <c r="L218" s="789"/>
      <c r="M218" s="789"/>
      <c r="N218" s="789"/>
      <c r="O218" s="789"/>
      <c r="P218" s="789"/>
      <c r="Q218" s="789"/>
      <c r="R218" s="789"/>
      <c r="S218" s="789"/>
      <c r="T218" s="789"/>
      <c r="U218" s="789"/>
      <c r="V218" s="789"/>
      <c r="W218" s="789"/>
      <c r="X218" s="789"/>
      <c r="Y218" s="789"/>
      <c r="Z218" s="789"/>
      <c r="AA218" s="789"/>
      <c r="AB218" s="789"/>
      <c r="AC218" s="789"/>
      <c r="AD218" s="789"/>
      <c r="AE218" s="789"/>
    </row>
    <row r="219" spans="1:31" ht="14.4">
      <c r="A219" s="682"/>
      <c r="B219" s="682"/>
      <c r="C219" s="682"/>
      <c r="D219" s="682"/>
      <c r="E219" s="682"/>
      <c r="F219" s="682"/>
      <c r="G219" s="682"/>
      <c r="H219" s="682"/>
      <c r="I219" s="682"/>
      <c r="J219" s="729"/>
      <c r="K219" s="789"/>
      <c r="L219" s="789"/>
      <c r="M219" s="789"/>
      <c r="N219" s="789"/>
      <c r="O219" s="789"/>
      <c r="P219" s="789"/>
      <c r="Q219" s="789"/>
      <c r="R219" s="789"/>
      <c r="S219" s="789"/>
      <c r="T219" s="789"/>
      <c r="U219" s="789"/>
      <c r="V219" s="789"/>
      <c r="W219" s="789"/>
      <c r="X219" s="789"/>
      <c r="Y219" s="789"/>
      <c r="Z219" s="789"/>
      <c r="AA219" s="789"/>
      <c r="AB219" s="789"/>
      <c r="AC219" s="789"/>
      <c r="AD219" s="789"/>
      <c r="AE219" s="789"/>
    </row>
    <row r="220" spans="1:31" ht="14.4">
      <c r="A220" s="682"/>
      <c r="B220" s="682"/>
      <c r="C220" s="682"/>
      <c r="D220" s="682"/>
      <c r="E220" s="682"/>
      <c r="F220" s="682"/>
      <c r="G220" s="682"/>
      <c r="H220" s="682"/>
      <c r="I220" s="682"/>
      <c r="J220" s="729"/>
      <c r="K220" s="789"/>
      <c r="L220" s="789"/>
      <c r="M220" s="789"/>
      <c r="N220" s="789"/>
      <c r="O220" s="789"/>
      <c r="P220" s="789"/>
      <c r="Q220" s="789"/>
      <c r="R220" s="789"/>
      <c r="S220" s="789"/>
      <c r="T220" s="789"/>
      <c r="U220" s="789"/>
      <c r="V220" s="789"/>
      <c r="W220" s="789"/>
      <c r="X220" s="789"/>
      <c r="Y220" s="789"/>
      <c r="Z220" s="789"/>
      <c r="AA220" s="789"/>
      <c r="AB220" s="789"/>
      <c r="AC220" s="789"/>
      <c r="AD220" s="789"/>
      <c r="AE220" s="789"/>
    </row>
    <row r="221" spans="1:31" ht="14.4">
      <c r="A221" s="682"/>
      <c r="B221" s="682"/>
      <c r="C221" s="682"/>
      <c r="D221" s="682"/>
      <c r="E221" s="682"/>
      <c r="F221" s="682"/>
      <c r="G221" s="682"/>
      <c r="H221" s="682"/>
      <c r="I221" s="682"/>
      <c r="K221" s="789"/>
      <c r="L221" s="789"/>
      <c r="M221" s="789"/>
      <c r="N221" s="789"/>
      <c r="O221" s="789"/>
      <c r="P221" s="789"/>
      <c r="Q221" s="789"/>
      <c r="R221" s="789"/>
      <c r="S221" s="789"/>
      <c r="T221" s="789"/>
      <c r="U221" s="789"/>
      <c r="V221" s="789"/>
      <c r="W221" s="789"/>
      <c r="X221" s="789"/>
      <c r="Y221" s="789"/>
      <c r="Z221" s="789"/>
      <c r="AA221" s="789"/>
      <c r="AB221" s="789"/>
      <c r="AC221" s="789"/>
      <c r="AD221" s="789"/>
      <c r="AE221" s="789"/>
    </row>
    <row r="222" spans="1:31" ht="14.4">
      <c r="A222" s="682"/>
      <c r="B222" s="682"/>
      <c r="C222" s="682"/>
      <c r="D222" s="682"/>
      <c r="E222" s="682"/>
      <c r="F222" s="682"/>
      <c r="G222" s="682"/>
      <c r="H222" s="682"/>
      <c r="I222" s="682"/>
      <c r="K222" s="789"/>
      <c r="L222" s="789"/>
      <c r="M222" s="789"/>
      <c r="N222" s="789"/>
      <c r="O222" s="789"/>
      <c r="P222" s="789"/>
      <c r="Q222" s="789"/>
      <c r="R222" s="789"/>
      <c r="S222" s="789"/>
      <c r="T222" s="789"/>
      <c r="U222" s="789"/>
      <c r="V222" s="789"/>
      <c r="W222" s="789"/>
      <c r="X222" s="789"/>
      <c r="Y222" s="789"/>
      <c r="Z222" s="789"/>
      <c r="AA222" s="789"/>
      <c r="AB222" s="789"/>
      <c r="AC222" s="789"/>
      <c r="AD222" s="789"/>
      <c r="AE222" s="789"/>
    </row>
    <row r="223" spans="1:31" ht="14.4">
      <c r="A223" s="682"/>
      <c r="B223" s="682"/>
      <c r="C223" s="682"/>
      <c r="D223" s="682"/>
      <c r="E223" s="682"/>
      <c r="F223" s="682"/>
      <c r="G223" s="682"/>
      <c r="H223" s="682"/>
      <c r="I223" s="682"/>
      <c r="K223" s="789"/>
      <c r="L223" s="789"/>
      <c r="M223" s="789"/>
      <c r="N223" s="789"/>
      <c r="O223" s="789"/>
      <c r="P223" s="789"/>
      <c r="Q223" s="789"/>
      <c r="R223" s="789"/>
      <c r="S223" s="789"/>
      <c r="T223" s="789"/>
      <c r="U223" s="789"/>
      <c r="V223" s="789"/>
      <c r="W223" s="789"/>
      <c r="X223" s="789"/>
      <c r="Y223" s="789"/>
      <c r="Z223" s="789"/>
      <c r="AA223" s="789"/>
      <c r="AB223" s="789"/>
      <c r="AC223" s="789"/>
      <c r="AD223" s="789"/>
      <c r="AE223" s="789"/>
    </row>
    <row r="224" spans="1:31" ht="14.4">
      <c r="A224" s="682"/>
      <c r="B224" s="682"/>
      <c r="C224" s="682"/>
      <c r="D224" s="682"/>
      <c r="E224" s="682"/>
      <c r="F224" s="682"/>
      <c r="G224" s="682"/>
      <c r="H224" s="682"/>
      <c r="I224" s="682"/>
      <c r="K224" s="789"/>
      <c r="L224" s="789"/>
      <c r="M224" s="789"/>
      <c r="N224" s="789"/>
      <c r="O224" s="789"/>
      <c r="P224" s="789"/>
      <c r="Q224" s="789"/>
      <c r="R224" s="789"/>
      <c r="S224" s="789"/>
      <c r="T224" s="789"/>
      <c r="U224" s="789"/>
      <c r="V224" s="789"/>
      <c r="W224" s="789"/>
      <c r="X224" s="789"/>
      <c r="Y224" s="789"/>
      <c r="Z224" s="789"/>
      <c r="AA224" s="789"/>
      <c r="AB224" s="789"/>
      <c r="AC224" s="789"/>
      <c r="AD224" s="789"/>
      <c r="AE224" s="789"/>
    </row>
    <row r="225" spans="1:31" ht="14.4">
      <c r="A225" s="682"/>
      <c r="B225" s="682"/>
      <c r="C225" s="682"/>
      <c r="D225" s="682"/>
      <c r="E225" s="682"/>
      <c r="F225" s="682"/>
      <c r="G225" s="682"/>
      <c r="H225" s="682"/>
      <c r="I225" s="682"/>
      <c r="K225" s="789"/>
      <c r="L225" s="789"/>
      <c r="M225" s="789"/>
      <c r="N225" s="789"/>
      <c r="O225" s="789"/>
      <c r="P225" s="789"/>
      <c r="Q225" s="789"/>
      <c r="R225" s="789"/>
      <c r="S225" s="789"/>
      <c r="T225" s="789"/>
      <c r="U225" s="789"/>
      <c r="V225" s="789"/>
      <c r="W225" s="789"/>
      <c r="X225" s="789"/>
      <c r="Y225" s="789"/>
      <c r="Z225" s="789"/>
      <c r="AA225" s="789"/>
      <c r="AB225" s="789"/>
      <c r="AC225" s="789"/>
      <c r="AD225" s="789"/>
      <c r="AE225" s="789"/>
    </row>
    <row r="226" spans="1:31" ht="14.4">
      <c r="A226" s="682"/>
      <c r="B226" s="682"/>
      <c r="C226" s="682"/>
      <c r="D226" s="682"/>
      <c r="E226" s="682"/>
      <c r="F226" s="682"/>
      <c r="G226" s="682"/>
      <c r="H226" s="682"/>
      <c r="I226" s="682"/>
      <c r="K226" s="789"/>
      <c r="L226" s="789"/>
      <c r="M226" s="789"/>
      <c r="N226" s="789"/>
      <c r="O226" s="789"/>
      <c r="P226" s="789"/>
      <c r="Q226" s="789"/>
      <c r="R226" s="789"/>
      <c r="S226" s="789"/>
      <c r="T226" s="789"/>
      <c r="U226" s="789"/>
      <c r="V226" s="789"/>
      <c r="W226" s="789"/>
      <c r="X226" s="789"/>
      <c r="Y226" s="789"/>
      <c r="Z226" s="789"/>
      <c r="AA226" s="789"/>
      <c r="AB226" s="789"/>
      <c r="AC226" s="789"/>
      <c r="AD226" s="789"/>
      <c r="AE226" s="789"/>
    </row>
    <row r="227" spans="1:31" ht="14.4">
      <c r="A227" s="682"/>
      <c r="B227" s="682"/>
      <c r="C227" s="682"/>
      <c r="D227" s="682"/>
      <c r="E227" s="682"/>
      <c r="F227" s="682"/>
      <c r="G227" s="682"/>
      <c r="H227" s="682"/>
      <c r="I227" s="682"/>
      <c r="K227" s="789"/>
      <c r="L227" s="789"/>
      <c r="M227" s="789"/>
      <c r="N227" s="789"/>
      <c r="O227" s="789"/>
      <c r="P227" s="789"/>
      <c r="Q227" s="789"/>
      <c r="R227" s="789"/>
      <c r="S227" s="789"/>
      <c r="T227" s="789"/>
      <c r="U227" s="789"/>
      <c r="V227" s="789"/>
      <c r="W227" s="789"/>
      <c r="X227" s="789"/>
      <c r="Y227" s="789"/>
      <c r="Z227" s="789"/>
      <c r="AA227" s="789"/>
      <c r="AB227" s="789"/>
      <c r="AC227" s="789"/>
      <c r="AD227" s="789"/>
      <c r="AE227" s="789"/>
    </row>
    <row r="228" spans="1:31" ht="14.4">
      <c r="A228" s="682"/>
      <c r="B228" s="682"/>
      <c r="C228" s="682"/>
      <c r="D228" s="682"/>
      <c r="E228" s="682"/>
      <c r="F228" s="682"/>
      <c r="G228" s="682"/>
      <c r="H228" s="682"/>
      <c r="I228" s="682"/>
      <c r="K228" s="789"/>
      <c r="L228" s="789"/>
      <c r="M228" s="789"/>
      <c r="N228" s="789"/>
      <c r="O228" s="789"/>
      <c r="P228" s="789"/>
      <c r="Q228" s="789"/>
      <c r="R228" s="789"/>
      <c r="S228" s="789"/>
      <c r="T228" s="789"/>
      <c r="U228" s="789"/>
      <c r="V228" s="789"/>
      <c r="W228" s="789"/>
      <c r="X228" s="789"/>
      <c r="Y228" s="789"/>
      <c r="Z228" s="789"/>
      <c r="AA228" s="789"/>
      <c r="AB228" s="789"/>
      <c r="AC228" s="789"/>
      <c r="AD228" s="789"/>
      <c r="AE228" s="789"/>
    </row>
    <row r="229" spans="1:31" ht="14.4">
      <c r="A229" s="682"/>
      <c r="B229" s="682"/>
      <c r="C229" s="682"/>
      <c r="D229" s="682"/>
      <c r="E229" s="682"/>
      <c r="F229" s="682"/>
      <c r="G229" s="682"/>
      <c r="H229" s="682"/>
      <c r="I229" s="682"/>
      <c r="K229" s="789"/>
      <c r="L229" s="789"/>
      <c r="M229" s="789"/>
      <c r="N229" s="789"/>
      <c r="O229" s="789"/>
      <c r="P229" s="789"/>
      <c r="Q229" s="789"/>
      <c r="R229" s="789"/>
      <c r="S229" s="789"/>
      <c r="T229" s="789"/>
      <c r="U229" s="789"/>
      <c r="V229" s="789"/>
      <c r="W229" s="789"/>
      <c r="X229" s="789"/>
      <c r="Y229" s="789"/>
      <c r="Z229" s="789"/>
      <c r="AA229" s="789"/>
      <c r="AB229" s="789"/>
      <c r="AC229" s="789"/>
      <c r="AD229" s="789"/>
      <c r="AE229" s="789"/>
    </row>
    <row r="230" spans="1:31" ht="14.4">
      <c r="A230" s="682"/>
      <c r="B230" s="682"/>
      <c r="C230" s="682"/>
      <c r="D230" s="682"/>
      <c r="E230" s="682"/>
      <c r="F230" s="682"/>
      <c r="G230" s="682"/>
      <c r="H230" s="682"/>
      <c r="I230" s="682"/>
      <c r="K230" s="789"/>
      <c r="L230" s="789"/>
      <c r="M230" s="789"/>
      <c r="N230" s="789"/>
      <c r="O230" s="789"/>
      <c r="P230" s="789"/>
      <c r="Q230" s="789"/>
      <c r="R230" s="789"/>
      <c r="S230" s="789"/>
      <c r="T230" s="789"/>
      <c r="U230" s="789"/>
      <c r="V230" s="789"/>
      <c r="W230" s="789"/>
      <c r="X230" s="789"/>
      <c r="Y230" s="789"/>
      <c r="Z230" s="789"/>
      <c r="AA230" s="789"/>
      <c r="AB230" s="789"/>
      <c r="AC230" s="789"/>
      <c r="AD230" s="789"/>
      <c r="AE230" s="789"/>
    </row>
    <row r="231" spans="1:31" ht="14.4">
      <c r="A231" s="682"/>
      <c r="B231" s="682"/>
      <c r="C231" s="682"/>
      <c r="D231" s="682"/>
      <c r="E231" s="682"/>
      <c r="F231" s="682"/>
      <c r="G231" s="682"/>
      <c r="H231" s="682"/>
      <c r="I231" s="682"/>
      <c r="K231" s="789"/>
      <c r="L231" s="789"/>
      <c r="M231" s="789"/>
      <c r="N231" s="789"/>
      <c r="O231" s="789"/>
      <c r="P231" s="789"/>
      <c r="Q231" s="789"/>
      <c r="R231" s="789"/>
      <c r="S231" s="789"/>
      <c r="T231" s="789"/>
      <c r="U231" s="789"/>
      <c r="V231" s="789"/>
      <c r="W231" s="789"/>
      <c r="X231" s="789"/>
      <c r="Y231" s="789"/>
      <c r="Z231" s="789"/>
      <c r="AA231" s="789"/>
      <c r="AB231" s="789"/>
      <c r="AC231" s="789"/>
      <c r="AD231" s="789"/>
      <c r="AE231" s="789"/>
    </row>
    <row r="232" spans="1:31" ht="14.4">
      <c r="A232" s="682"/>
      <c r="B232" s="682"/>
      <c r="C232" s="682"/>
      <c r="D232" s="682"/>
      <c r="E232" s="682"/>
      <c r="F232" s="682"/>
      <c r="G232" s="682"/>
      <c r="H232" s="682"/>
      <c r="I232" s="682"/>
      <c r="K232" s="789"/>
      <c r="L232" s="789"/>
      <c r="M232" s="789"/>
      <c r="N232" s="789"/>
      <c r="O232" s="789"/>
      <c r="P232" s="789"/>
      <c r="Q232" s="789"/>
      <c r="R232" s="789"/>
      <c r="S232" s="789"/>
      <c r="T232" s="789"/>
      <c r="U232" s="789"/>
      <c r="V232" s="789"/>
      <c r="W232" s="789"/>
      <c r="X232" s="789"/>
      <c r="Y232" s="789"/>
      <c r="Z232" s="789"/>
      <c r="AA232" s="789"/>
      <c r="AB232" s="789"/>
      <c r="AC232" s="789"/>
      <c r="AD232" s="789"/>
      <c r="AE232" s="789"/>
    </row>
    <row r="233" spans="1:31" ht="14.4">
      <c r="A233" s="682"/>
      <c r="B233" s="682"/>
      <c r="C233" s="682"/>
      <c r="D233" s="682"/>
      <c r="E233" s="682"/>
      <c r="F233" s="682"/>
      <c r="G233" s="682"/>
      <c r="H233" s="682"/>
      <c r="I233" s="682"/>
      <c r="K233" s="789"/>
      <c r="L233" s="789"/>
      <c r="M233" s="789"/>
      <c r="N233" s="789"/>
      <c r="O233" s="789"/>
      <c r="P233" s="789"/>
      <c r="Q233" s="789"/>
      <c r="R233" s="789"/>
      <c r="S233" s="789"/>
      <c r="T233" s="789"/>
      <c r="U233" s="789"/>
      <c r="V233" s="789"/>
      <c r="W233" s="789"/>
      <c r="X233" s="789"/>
      <c r="Y233" s="789"/>
      <c r="Z233" s="789"/>
      <c r="AA233" s="789"/>
      <c r="AB233" s="789"/>
      <c r="AC233" s="789"/>
      <c r="AD233" s="789"/>
      <c r="AE233" s="789"/>
    </row>
    <row r="234" spans="1:31" ht="14.4">
      <c r="A234" s="682"/>
      <c r="B234" s="682"/>
      <c r="C234" s="682"/>
      <c r="D234" s="682"/>
      <c r="E234" s="682"/>
      <c r="F234" s="682"/>
      <c r="G234" s="682"/>
      <c r="H234" s="682"/>
      <c r="I234" s="682"/>
      <c r="K234" s="789"/>
      <c r="L234" s="789"/>
      <c r="M234" s="789"/>
      <c r="N234" s="789"/>
      <c r="O234" s="789"/>
      <c r="P234" s="789"/>
      <c r="Q234" s="789"/>
      <c r="R234" s="789"/>
      <c r="S234" s="789"/>
      <c r="T234" s="789"/>
      <c r="U234" s="789"/>
      <c r="V234" s="789"/>
      <c r="W234" s="789"/>
      <c r="X234" s="789"/>
      <c r="Y234" s="789"/>
      <c r="Z234" s="789"/>
      <c r="AA234" s="789"/>
      <c r="AB234" s="789"/>
      <c r="AC234" s="789"/>
      <c r="AD234" s="789"/>
      <c r="AE234" s="789"/>
    </row>
    <row r="235" spans="1:31" ht="14.4">
      <c r="A235" s="682"/>
      <c r="B235" s="682"/>
      <c r="C235" s="682"/>
      <c r="D235" s="682"/>
      <c r="E235" s="682"/>
      <c r="F235" s="682"/>
      <c r="G235" s="682"/>
      <c r="H235" s="682"/>
      <c r="I235" s="682"/>
      <c r="K235" s="789"/>
      <c r="L235" s="789"/>
      <c r="M235" s="789"/>
      <c r="N235" s="789"/>
      <c r="O235" s="789"/>
      <c r="P235" s="789"/>
      <c r="Q235" s="789"/>
      <c r="R235" s="789"/>
      <c r="S235" s="789"/>
      <c r="T235" s="789"/>
      <c r="U235" s="789"/>
      <c r="V235" s="789"/>
      <c r="W235" s="789"/>
      <c r="X235" s="789"/>
      <c r="Y235" s="789"/>
      <c r="Z235" s="789"/>
      <c r="AA235" s="789"/>
      <c r="AB235" s="789"/>
      <c r="AC235" s="789"/>
      <c r="AD235" s="789"/>
      <c r="AE235" s="789"/>
    </row>
    <row r="236" spans="1:31" ht="14.4">
      <c r="A236" s="682"/>
      <c r="B236" s="682"/>
      <c r="C236" s="682"/>
      <c r="D236" s="682"/>
      <c r="E236" s="682"/>
      <c r="F236" s="682"/>
      <c r="G236" s="682"/>
      <c r="H236" s="682"/>
      <c r="I236" s="682"/>
      <c r="K236" s="789"/>
      <c r="L236" s="789"/>
      <c r="M236" s="789"/>
      <c r="N236" s="789"/>
      <c r="O236" s="789"/>
      <c r="P236" s="789"/>
      <c r="Q236" s="789"/>
      <c r="R236" s="789"/>
      <c r="S236" s="789"/>
      <c r="T236" s="789"/>
      <c r="U236" s="789"/>
      <c r="V236" s="789"/>
      <c r="W236" s="789"/>
      <c r="X236" s="789"/>
      <c r="Y236" s="789"/>
      <c r="Z236" s="789"/>
      <c r="AA236" s="789"/>
      <c r="AB236" s="789"/>
      <c r="AC236" s="789"/>
      <c r="AD236" s="789"/>
      <c r="AE236" s="789"/>
    </row>
    <row r="237" spans="1:31" ht="14.4">
      <c r="A237" s="682"/>
      <c r="B237" s="682"/>
      <c r="C237" s="682"/>
      <c r="D237" s="682"/>
      <c r="E237" s="682"/>
      <c r="F237" s="682"/>
      <c r="G237" s="682"/>
      <c r="H237" s="682"/>
      <c r="I237" s="682"/>
      <c r="K237" s="789"/>
      <c r="L237" s="789"/>
      <c r="M237" s="789"/>
      <c r="N237" s="789"/>
      <c r="O237" s="789"/>
      <c r="P237" s="789"/>
      <c r="Q237" s="789"/>
      <c r="R237" s="789"/>
      <c r="S237" s="789"/>
      <c r="T237" s="789"/>
      <c r="U237" s="789"/>
      <c r="V237" s="789"/>
      <c r="W237" s="789"/>
      <c r="X237" s="789"/>
      <c r="Y237" s="789"/>
      <c r="Z237" s="789"/>
      <c r="AA237" s="789"/>
      <c r="AB237" s="789"/>
      <c r="AC237" s="789"/>
      <c r="AD237" s="789"/>
      <c r="AE237" s="789"/>
    </row>
    <row r="238" spans="1:31" ht="14.4">
      <c r="A238" s="682"/>
      <c r="B238" s="682"/>
      <c r="C238" s="682"/>
      <c r="D238" s="682"/>
      <c r="E238" s="682"/>
      <c r="F238" s="682"/>
      <c r="G238" s="682"/>
      <c r="H238" s="682"/>
      <c r="I238" s="682"/>
      <c r="K238" s="789"/>
      <c r="L238" s="789"/>
      <c r="M238" s="789"/>
      <c r="N238" s="789"/>
      <c r="O238" s="789"/>
      <c r="P238" s="789"/>
      <c r="Q238" s="789"/>
      <c r="R238" s="789"/>
      <c r="S238" s="789"/>
      <c r="T238" s="789"/>
      <c r="U238" s="789"/>
      <c r="V238" s="789"/>
      <c r="W238" s="789"/>
      <c r="X238" s="789"/>
      <c r="Y238" s="789"/>
      <c r="Z238" s="789"/>
      <c r="AA238" s="789"/>
      <c r="AB238" s="789"/>
      <c r="AC238" s="789"/>
      <c r="AD238" s="789"/>
      <c r="AE238" s="789"/>
    </row>
    <row r="239" spans="1:31" ht="14.4">
      <c r="A239" s="682"/>
      <c r="B239" s="682"/>
      <c r="C239" s="682"/>
      <c r="D239" s="682"/>
      <c r="E239" s="682"/>
      <c r="F239" s="682"/>
      <c r="G239" s="682"/>
      <c r="H239" s="682"/>
      <c r="I239" s="682"/>
      <c r="K239" s="789"/>
      <c r="L239" s="789"/>
      <c r="M239" s="789"/>
      <c r="N239" s="789"/>
      <c r="O239" s="789"/>
      <c r="P239" s="789"/>
      <c r="Q239" s="789"/>
      <c r="R239" s="789"/>
      <c r="S239" s="789"/>
      <c r="T239" s="789"/>
      <c r="U239" s="789"/>
      <c r="V239" s="789"/>
      <c r="W239" s="789"/>
      <c r="X239" s="789"/>
      <c r="Y239" s="789"/>
      <c r="Z239" s="789"/>
      <c r="AA239" s="789"/>
      <c r="AB239" s="789"/>
      <c r="AC239" s="789"/>
      <c r="AD239" s="789"/>
      <c r="AE239" s="789"/>
    </row>
    <row r="240" spans="1:31" ht="14.4">
      <c r="A240" s="682"/>
      <c r="B240" s="682"/>
      <c r="C240" s="682"/>
      <c r="D240" s="682"/>
      <c r="E240" s="682"/>
      <c r="F240" s="682"/>
      <c r="G240" s="682"/>
      <c r="H240" s="682"/>
      <c r="I240" s="682"/>
      <c r="K240" s="789"/>
      <c r="L240" s="789"/>
      <c r="M240" s="789"/>
      <c r="N240" s="789"/>
      <c r="O240" s="789"/>
      <c r="P240" s="789"/>
      <c r="Q240" s="789"/>
      <c r="R240" s="789"/>
      <c r="S240" s="789"/>
      <c r="T240" s="789"/>
      <c r="U240" s="789"/>
      <c r="V240" s="789"/>
      <c r="W240" s="789"/>
      <c r="X240" s="789"/>
      <c r="Y240" s="789"/>
      <c r="Z240" s="789"/>
      <c r="AA240" s="789"/>
      <c r="AB240" s="789"/>
      <c r="AC240" s="789"/>
      <c r="AD240" s="789"/>
      <c r="AE240" s="789"/>
    </row>
    <row r="241" spans="1:31" ht="14.4">
      <c r="A241" s="682"/>
      <c r="B241" s="682"/>
      <c r="C241" s="682"/>
      <c r="D241" s="682"/>
      <c r="E241" s="682"/>
      <c r="F241" s="682"/>
      <c r="G241" s="682"/>
      <c r="H241" s="682"/>
      <c r="I241" s="682"/>
      <c r="K241" s="789"/>
      <c r="L241" s="789"/>
      <c r="M241" s="789"/>
      <c r="N241" s="789"/>
      <c r="O241" s="789"/>
      <c r="P241" s="789"/>
      <c r="Q241" s="789"/>
      <c r="R241" s="789"/>
      <c r="S241" s="789"/>
      <c r="T241" s="789"/>
      <c r="U241" s="789"/>
      <c r="V241" s="789"/>
      <c r="W241" s="789"/>
      <c r="X241" s="789"/>
      <c r="Y241" s="789"/>
      <c r="Z241" s="789"/>
      <c r="AA241" s="789"/>
      <c r="AB241" s="789"/>
      <c r="AC241" s="789"/>
      <c r="AD241" s="789"/>
      <c r="AE241" s="789"/>
    </row>
    <row r="242" spans="1:31" ht="14.4">
      <c r="A242" s="682"/>
      <c r="B242" s="682"/>
      <c r="C242" s="682"/>
      <c r="D242" s="682"/>
      <c r="E242" s="682"/>
      <c r="F242" s="682"/>
      <c r="G242" s="682"/>
      <c r="H242" s="682"/>
      <c r="I242" s="682"/>
      <c r="K242" s="789"/>
      <c r="L242" s="789"/>
      <c r="M242" s="789"/>
      <c r="N242" s="789"/>
      <c r="O242" s="789"/>
      <c r="P242" s="789"/>
      <c r="Q242" s="789"/>
      <c r="R242" s="789"/>
      <c r="S242" s="789"/>
      <c r="T242" s="789"/>
      <c r="U242" s="789"/>
      <c r="V242" s="789"/>
      <c r="W242" s="789"/>
      <c r="X242" s="789"/>
      <c r="Y242" s="789"/>
      <c r="Z242" s="789"/>
      <c r="AA242" s="789"/>
      <c r="AB242" s="789"/>
      <c r="AC242" s="789"/>
      <c r="AD242" s="789"/>
      <c r="AE242" s="789"/>
    </row>
    <row r="243" spans="1:31" ht="14.4">
      <c r="A243" s="682"/>
      <c r="B243" s="682"/>
      <c r="C243" s="682"/>
      <c r="D243" s="682"/>
      <c r="E243" s="682"/>
      <c r="F243" s="682"/>
      <c r="G243" s="682"/>
      <c r="H243" s="682"/>
      <c r="I243" s="682"/>
      <c r="K243" s="789"/>
      <c r="L243" s="789"/>
      <c r="M243" s="789"/>
      <c r="N243" s="789"/>
      <c r="O243" s="789"/>
      <c r="P243" s="789"/>
      <c r="Q243" s="789"/>
      <c r="R243" s="789"/>
      <c r="S243" s="789"/>
      <c r="T243" s="789"/>
      <c r="U243" s="789"/>
      <c r="V243" s="789"/>
      <c r="W243" s="789"/>
      <c r="X243" s="789"/>
      <c r="Y243" s="789"/>
      <c r="Z243" s="789"/>
      <c r="AA243" s="789"/>
      <c r="AB243" s="789"/>
      <c r="AC243" s="789"/>
      <c r="AD243" s="789"/>
      <c r="AE243" s="789"/>
    </row>
    <row r="244" spans="1:31" ht="14.4">
      <c r="A244" s="682"/>
      <c r="B244" s="682"/>
      <c r="C244" s="682"/>
      <c r="D244" s="682"/>
      <c r="E244" s="682"/>
      <c r="F244" s="682"/>
      <c r="G244" s="682"/>
      <c r="H244" s="682"/>
      <c r="I244" s="682"/>
      <c r="K244" s="789"/>
      <c r="L244" s="789"/>
      <c r="M244" s="789"/>
      <c r="N244" s="789"/>
      <c r="O244" s="789"/>
      <c r="P244" s="789"/>
      <c r="Q244" s="789"/>
      <c r="R244" s="789"/>
      <c r="S244" s="789"/>
      <c r="T244" s="789"/>
      <c r="U244" s="789"/>
      <c r="V244" s="789"/>
      <c r="W244" s="789"/>
      <c r="X244" s="789"/>
      <c r="Y244" s="789"/>
      <c r="Z244" s="789"/>
      <c r="AA244" s="789"/>
      <c r="AB244" s="789"/>
      <c r="AC244" s="789"/>
      <c r="AD244" s="789"/>
      <c r="AE244" s="789"/>
    </row>
    <row r="245" spans="1:31" ht="14.4">
      <c r="A245" s="682"/>
      <c r="B245" s="682"/>
      <c r="C245" s="682"/>
      <c r="D245" s="682"/>
      <c r="E245" s="682"/>
      <c r="F245" s="682"/>
      <c r="G245" s="682"/>
      <c r="H245" s="682"/>
      <c r="I245" s="682"/>
      <c r="K245" s="789"/>
      <c r="L245" s="789"/>
      <c r="M245" s="789"/>
      <c r="N245" s="789"/>
      <c r="O245" s="789"/>
      <c r="P245" s="789"/>
      <c r="Q245" s="789"/>
      <c r="R245" s="789"/>
      <c r="S245" s="789"/>
      <c r="T245" s="789"/>
      <c r="U245" s="789"/>
      <c r="V245" s="789"/>
      <c r="W245" s="789"/>
      <c r="X245" s="789"/>
      <c r="Y245" s="789"/>
      <c r="Z245" s="789"/>
      <c r="AA245" s="789"/>
      <c r="AB245" s="789"/>
      <c r="AC245" s="789"/>
      <c r="AD245" s="789"/>
      <c r="AE245" s="789"/>
    </row>
    <row r="246" spans="1:31" ht="13.5" customHeight="1">
      <c r="A246" s="682"/>
      <c r="B246" s="682"/>
      <c r="C246" s="682"/>
      <c r="D246" s="682"/>
      <c r="E246" s="682"/>
      <c r="F246" s="682"/>
      <c r="G246" s="682"/>
      <c r="H246" s="682"/>
      <c r="I246" s="682"/>
      <c r="K246" s="789"/>
      <c r="L246" s="789"/>
      <c r="M246" s="789"/>
      <c r="N246" s="789"/>
      <c r="O246" s="789"/>
      <c r="P246" s="789"/>
      <c r="Q246" s="789"/>
      <c r="R246" s="789"/>
      <c r="S246" s="789"/>
      <c r="T246" s="789"/>
      <c r="U246" s="789"/>
      <c r="V246" s="789"/>
      <c r="W246" s="789"/>
      <c r="X246" s="789"/>
      <c r="Y246" s="789"/>
      <c r="Z246" s="789"/>
      <c r="AA246" s="789"/>
      <c r="AB246" s="789"/>
      <c r="AC246" s="789"/>
      <c r="AD246" s="789"/>
      <c r="AE246" s="789"/>
    </row>
    <row r="247" spans="1:31" ht="13.5" customHeight="1">
      <c r="A247" s="682"/>
      <c r="B247" s="682"/>
      <c r="C247" s="682"/>
      <c r="D247" s="682"/>
      <c r="E247" s="682"/>
      <c r="F247" s="682"/>
      <c r="G247" s="682"/>
      <c r="H247" s="682"/>
      <c r="I247" s="682"/>
      <c r="K247" s="789"/>
      <c r="L247" s="789"/>
      <c r="M247" s="789"/>
      <c r="N247" s="789"/>
      <c r="O247" s="789"/>
      <c r="P247" s="789"/>
      <c r="Q247" s="789"/>
      <c r="R247" s="789"/>
      <c r="S247" s="789"/>
      <c r="T247" s="789"/>
      <c r="U247" s="789"/>
      <c r="V247" s="789"/>
      <c r="W247" s="789"/>
      <c r="X247" s="789"/>
      <c r="Y247" s="789"/>
      <c r="Z247" s="789"/>
      <c r="AA247" s="789"/>
      <c r="AB247" s="789"/>
      <c r="AC247" s="789"/>
      <c r="AD247" s="789"/>
      <c r="AE247" s="789"/>
    </row>
    <row r="248" spans="1:31" ht="13.5" customHeight="1">
      <c r="A248" s="682"/>
      <c r="B248" s="682"/>
      <c r="C248" s="682"/>
      <c r="D248" s="682"/>
      <c r="E248" s="682"/>
      <c r="F248" s="682"/>
      <c r="G248" s="682"/>
      <c r="H248" s="682"/>
      <c r="I248" s="682"/>
      <c r="K248" s="789"/>
      <c r="L248" s="789"/>
      <c r="M248" s="789"/>
      <c r="N248" s="789"/>
      <c r="O248" s="789"/>
      <c r="P248" s="789"/>
      <c r="Q248" s="789"/>
      <c r="R248" s="789"/>
      <c r="S248" s="789"/>
      <c r="T248" s="789"/>
      <c r="U248" s="789"/>
      <c r="V248" s="789"/>
      <c r="W248" s="789"/>
      <c r="X248" s="789"/>
      <c r="Y248" s="789"/>
      <c r="Z248" s="789"/>
      <c r="AA248" s="789"/>
      <c r="AB248" s="789"/>
      <c r="AC248" s="789"/>
      <c r="AD248" s="789"/>
      <c r="AE248" s="789"/>
    </row>
    <row r="249" spans="1:31" ht="13.5" customHeight="1">
      <c r="A249" s="682"/>
      <c r="B249" s="682"/>
      <c r="C249" s="682"/>
      <c r="D249" s="682"/>
      <c r="E249" s="682"/>
      <c r="F249" s="682"/>
      <c r="G249" s="682"/>
      <c r="H249" s="682"/>
      <c r="I249" s="682"/>
      <c r="J249" s="729"/>
      <c r="K249" s="789"/>
      <c r="L249" s="789"/>
      <c r="M249" s="789"/>
      <c r="N249" s="789"/>
      <c r="O249" s="789"/>
      <c r="P249" s="789"/>
      <c r="Q249" s="789"/>
      <c r="R249" s="789"/>
      <c r="S249" s="789"/>
      <c r="T249" s="789"/>
      <c r="U249" s="789"/>
      <c r="V249" s="789"/>
      <c r="W249" s="789"/>
      <c r="X249" s="789"/>
      <c r="Y249" s="789"/>
      <c r="Z249" s="789"/>
      <c r="AA249" s="789"/>
      <c r="AB249" s="789"/>
      <c r="AC249" s="789"/>
      <c r="AD249" s="789"/>
      <c r="AE249" s="789"/>
    </row>
    <row r="250" spans="1:31" ht="14.4">
      <c r="A250" s="682"/>
      <c r="B250" s="682"/>
      <c r="C250" s="682"/>
      <c r="D250" s="682"/>
      <c r="E250" s="682"/>
      <c r="F250" s="682"/>
      <c r="G250" s="682"/>
      <c r="H250" s="682"/>
      <c r="I250" s="682"/>
      <c r="K250" s="789"/>
      <c r="L250" s="789"/>
      <c r="M250" s="789"/>
      <c r="N250" s="789"/>
      <c r="O250" s="789"/>
      <c r="P250" s="789"/>
      <c r="Q250" s="789"/>
      <c r="R250" s="789"/>
      <c r="S250" s="789"/>
      <c r="T250" s="789"/>
      <c r="U250" s="789"/>
      <c r="V250" s="789"/>
      <c r="W250" s="789"/>
      <c r="X250" s="789"/>
      <c r="Y250" s="789"/>
      <c r="Z250" s="789"/>
      <c r="AA250" s="789"/>
      <c r="AB250" s="789"/>
      <c r="AC250" s="789"/>
      <c r="AD250" s="789"/>
      <c r="AE250" s="789"/>
    </row>
    <row r="251" spans="1:31" ht="14.4">
      <c r="A251" s="682"/>
      <c r="B251" s="682"/>
      <c r="C251" s="682"/>
      <c r="D251" s="682"/>
      <c r="E251" s="682"/>
      <c r="F251" s="682"/>
      <c r="G251" s="682"/>
      <c r="H251" s="682"/>
      <c r="I251" s="682"/>
      <c r="K251" s="789"/>
      <c r="L251" s="789"/>
      <c r="M251" s="789"/>
      <c r="N251" s="789"/>
      <c r="O251" s="789"/>
      <c r="P251" s="789"/>
      <c r="Q251" s="789"/>
      <c r="R251" s="789"/>
      <c r="S251" s="789"/>
      <c r="T251" s="789"/>
      <c r="U251" s="789"/>
      <c r="V251" s="789"/>
      <c r="W251" s="789"/>
      <c r="X251" s="789"/>
      <c r="Y251" s="789"/>
      <c r="Z251" s="789"/>
      <c r="AA251" s="789"/>
      <c r="AB251" s="789"/>
      <c r="AC251" s="789"/>
      <c r="AD251" s="789"/>
      <c r="AE251" s="789"/>
    </row>
    <row r="252" spans="1:31" ht="14.4">
      <c r="A252" s="682"/>
      <c r="B252" s="682"/>
      <c r="C252" s="682"/>
      <c r="D252" s="682"/>
      <c r="E252" s="682"/>
      <c r="F252" s="682"/>
      <c r="G252" s="682"/>
      <c r="H252" s="682"/>
      <c r="I252" s="682"/>
      <c r="K252" s="789"/>
      <c r="L252" s="789"/>
      <c r="M252" s="789"/>
      <c r="N252" s="789"/>
      <c r="O252" s="789"/>
      <c r="P252" s="789"/>
      <c r="Q252" s="789"/>
      <c r="R252" s="789"/>
      <c r="S252" s="789"/>
      <c r="T252" s="789"/>
      <c r="U252" s="789"/>
      <c r="V252" s="789"/>
      <c r="W252" s="789"/>
      <c r="X252" s="789"/>
      <c r="Y252" s="789"/>
      <c r="Z252" s="789"/>
      <c r="AA252" s="789"/>
      <c r="AB252" s="789"/>
      <c r="AC252" s="789"/>
      <c r="AD252" s="789"/>
      <c r="AE252" s="789"/>
    </row>
    <row r="253" spans="1:31" ht="14.4">
      <c r="A253" s="682"/>
      <c r="B253" s="682"/>
      <c r="C253" s="682"/>
      <c r="D253" s="682"/>
      <c r="E253" s="682"/>
      <c r="F253" s="682"/>
      <c r="G253" s="682"/>
      <c r="H253" s="682"/>
      <c r="I253" s="682"/>
      <c r="K253" s="789"/>
      <c r="L253" s="789"/>
      <c r="M253" s="789"/>
      <c r="N253" s="789"/>
      <c r="O253" s="789"/>
      <c r="P253" s="789"/>
      <c r="Q253" s="789"/>
      <c r="R253" s="789"/>
      <c r="S253" s="789"/>
      <c r="T253" s="789"/>
      <c r="U253" s="789"/>
      <c r="V253" s="789"/>
      <c r="W253" s="789"/>
      <c r="X253" s="789"/>
      <c r="Y253" s="789"/>
      <c r="Z253" s="789"/>
      <c r="AA253" s="789"/>
      <c r="AB253" s="789"/>
      <c r="AC253" s="789"/>
      <c r="AD253" s="789"/>
      <c r="AE253" s="789"/>
    </row>
    <row r="254" spans="1:31" ht="14.4">
      <c r="A254" s="682"/>
      <c r="B254" s="682"/>
      <c r="C254" s="682"/>
      <c r="D254" s="682"/>
      <c r="E254" s="682"/>
      <c r="F254" s="682"/>
      <c r="G254" s="682"/>
      <c r="H254" s="682"/>
      <c r="I254" s="682"/>
      <c r="K254" s="789"/>
      <c r="L254" s="789"/>
      <c r="M254" s="789"/>
      <c r="N254" s="789"/>
      <c r="O254" s="789"/>
      <c r="P254" s="789"/>
      <c r="Q254" s="789"/>
      <c r="R254" s="789"/>
      <c r="S254" s="789"/>
      <c r="T254" s="789"/>
      <c r="U254" s="789"/>
      <c r="V254" s="789"/>
      <c r="W254" s="789"/>
      <c r="X254" s="789"/>
      <c r="Y254" s="789"/>
      <c r="Z254" s="789"/>
      <c r="AA254" s="789"/>
      <c r="AB254" s="789"/>
      <c r="AC254" s="789"/>
      <c r="AD254" s="789"/>
      <c r="AE254" s="789"/>
    </row>
    <row r="255" spans="1:31" ht="14.4">
      <c r="A255" s="682"/>
      <c r="B255" s="682"/>
      <c r="C255" s="682"/>
      <c r="D255" s="682"/>
      <c r="E255" s="682"/>
      <c r="F255" s="682"/>
      <c r="G255" s="682"/>
      <c r="H255" s="682"/>
      <c r="I255" s="682"/>
      <c r="K255" s="789"/>
      <c r="L255" s="789"/>
      <c r="M255" s="789"/>
      <c r="N255" s="789"/>
      <c r="O255" s="789"/>
      <c r="P255" s="789"/>
      <c r="Q255" s="789"/>
      <c r="R255" s="789"/>
      <c r="S255" s="789"/>
      <c r="T255" s="789"/>
      <c r="U255" s="789"/>
      <c r="V255" s="789"/>
      <c r="W255" s="789"/>
      <c r="X255" s="789"/>
      <c r="Y255" s="789"/>
      <c r="Z255" s="789"/>
      <c r="AA255" s="789"/>
      <c r="AB255" s="789"/>
      <c r="AC255" s="789"/>
      <c r="AD255" s="789"/>
      <c r="AE255" s="789"/>
    </row>
    <row r="256" spans="1:31" ht="14.4">
      <c r="A256" s="682"/>
      <c r="B256" s="682"/>
      <c r="C256" s="682"/>
      <c r="D256" s="682"/>
      <c r="E256" s="682"/>
      <c r="F256" s="682"/>
      <c r="G256" s="682"/>
      <c r="H256" s="682"/>
      <c r="I256" s="682"/>
      <c r="K256" s="789"/>
      <c r="L256" s="789"/>
      <c r="M256" s="789"/>
      <c r="N256" s="789"/>
      <c r="O256" s="789"/>
      <c r="P256" s="789"/>
      <c r="Q256" s="789"/>
      <c r="R256" s="789"/>
      <c r="S256" s="789"/>
      <c r="T256" s="789"/>
      <c r="U256" s="789"/>
      <c r="V256" s="789"/>
      <c r="W256" s="789"/>
      <c r="X256" s="789"/>
      <c r="Y256" s="789"/>
      <c r="Z256" s="789"/>
      <c r="AA256" s="789"/>
      <c r="AB256" s="789"/>
      <c r="AC256" s="789"/>
      <c r="AD256" s="789"/>
      <c r="AE256" s="789"/>
    </row>
    <row r="257" spans="1:31" ht="14.4">
      <c r="A257" s="682"/>
      <c r="B257" s="682"/>
      <c r="C257" s="682"/>
      <c r="D257" s="682"/>
      <c r="E257" s="682"/>
      <c r="F257" s="682"/>
      <c r="G257" s="682"/>
      <c r="H257" s="682"/>
      <c r="I257" s="682"/>
      <c r="K257" s="789"/>
      <c r="L257" s="789"/>
      <c r="M257" s="789"/>
      <c r="N257" s="789"/>
      <c r="O257" s="789"/>
      <c r="P257" s="789"/>
      <c r="Q257" s="789"/>
      <c r="R257" s="789"/>
      <c r="S257" s="789"/>
      <c r="T257" s="789"/>
      <c r="U257" s="789"/>
      <c r="V257" s="789"/>
      <c r="W257" s="789"/>
      <c r="X257" s="789"/>
      <c r="Y257" s="789"/>
      <c r="Z257" s="789"/>
      <c r="AA257" s="789"/>
      <c r="AB257" s="789"/>
      <c r="AC257" s="789"/>
      <c r="AD257" s="789"/>
      <c r="AE257" s="789"/>
    </row>
    <row r="258" spans="1:31" ht="14.4">
      <c r="A258" s="682"/>
      <c r="B258" s="682"/>
      <c r="C258" s="682"/>
      <c r="D258" s="682"/>
      <c r="E258" s="682"/>
      <c r="F258" s="682"/>
      <c r="G258" s="682"/>
      <c r="H258" s="682"/>
      <c r="I258" s="682"/>
      <c r="K258" s="789"/>
      <c r="L258" s="789"/>
      <c r="M258" s="789"/>
      <c r="N258" s="789"/>
      <c r="O258" s="789"/>
      <c r="P258" s="789"/>
      <c r="Q258" s="789"/>
      <c r="R258" s="789"/>
      <c r="S258" s="789"/>
      <c r="T258" s="789"/>
      <c r="U258" s="789"/>
      <c r="V258" s="789"/>
      <c r="W258" s="789"/>
      <c r="X258" s="789"/>
      <c r="Y258" s="789"/>
      <c r="Z258" s="789"/>
      <c r="AA258" s="789"/>
      <c r="AB258" s="789"/>
      <c r="AC258" s="789"/>
      <c r="AD258" s="789"/>
      <c r="AE258" s="789"/>
    </row>
    <row r="259" spans="1:31" ht="14.4">
      <c r="A259" s="682"/>
      <c r="B259" s="682"/>
      <c r="C259" s="682"/>
      <c r="D259" s="682"/>
      <c r="E259" s="682"/>
      <c r="F259" s="682"/>
      <c r="G259" s="682"/>
      <c r="H259" s="682"/>
      <c r="I259" s="682"/>
      <c r="K259" s="789"/>
      <c r="L259" s="789"/>
      <c r="M259" s="789"/>
      <c r="N259" s="789"/>
      <c r="O259" s="789"/>
      <c r="P259" s="789"/>
      <c r="Q259" s="789"/>
      <c r="R259" s="789"/>
      <c r="S259" s="789"/>
      <c r="T259" s="789"/>
      <c r="U259" s="789"/>
      <c r="V259" s="789"/>
      <c r="W259" s="789"/>
      <c r="X259" s="789"/>
      <c r="Y259" s="789"/>
      <c r="Z259" s="789"/>
      <c r="AA259" s="789"/>
      <c r="AB259" s="789"/>
      <c r="AC259" s="789"/>
      <c r="AD259" s="789"/>
      <c r="AE259" s="789"/>
    </row>
    <row r="260" spans="1:31" ht="14.4">
      <c r="A260" s="682"/>
      <c r="B260" s="682"/>
      <c r="C260" s="682"/>
      <c r="D260" s="682"/>
      <c r="E260" s="682"/>
      <c r="F260" s="682"/>
      <c r="G260" s="682"/>
      <c r="H260" s="682"/>
      <c r="I260" s="682"/>
      <c r="K260" s="789"/>
      <c r="L260" s="789"/>
      <c r="M260" s="789"/>
      <c r="N260" s="789"/>
      <c r="O260" s="789"/>
      <c r="P260" s="789"/>
      <c r="Q260" s="789"/>
      <c r="R260" s="789"/>
      <c r="S260" s="789"/>
      <c r="T260" s="789"/>
      <c r="U260" s="789"/>
      <c r="V260" s="789"/>
      <c r="W260" s="789"/>
      <c r="X260" s="789"/>
      <c r="Y260" s="789"/>
      <c r="Z260" s="789"/>
      <c r="AA260" s="789"/>
      <c r="AB260" s="789"/>
      <c r="AC260" s="789"/>
      <c r="AD260" s="789"/>
      <c r="AE260" s="789"/>
    </row>
    <row r="261" spans="1:31" ht="14.4">
      <c r="A261" s="682"/>
      <c r="B261" s="682"/>
      <c r="C261" s="682"/>
      <c r="D261" s="682"/>
      <c r="E261" s="682"/>
      <c r="F261" s="682"/>
      <c r="G261" s="682"/>
      <c r="H261" s="682"/>
      <c r="I261" s="682"/>
      <c r="K261" s="789"/>
      <c r="L261" s="789"/>
      <c r="M261" s="789"/>
      <c r="N261" s="789"/>
      <c r="O261" s="789"/>
      <c r="P261" s="789"/>
      <c r="Q261" s="789"/>
      <c r="R261" s="789"/>
      <c r="S261" s="789"/>
      <c r="T261" s="789"/>
      <c r="U261" s="789"/>
      <c r="V261" s="789"/>
      <c r="W261" s="789"/>
      <c r="X261" s="789"/>
      <c r="Y261" s="789"/>
      <c r="Z261" s="789"/>
      <c r="AA261" s="789"/>
      <c r="AB261" s="789"/>
      <c r="AC261" s="789"/>
      <c r="AD261" s="789"/>
      <c r="AE261" s="789"/>
    </row>
    <row r="262" spans="1:31" ht="14.4">
      <c r="A262" s="682"/>
      <c r="B262" s="682"/>
      <c r="C262" s="682"/>
      <c r="D262" s="682"/>
      <c r="E262" s="682"/>
      <c r="F262" s="682"/>
      <c r="G262" s="682"/>
      <c r="H262" s="682"/>
      <c r="I262" s="682"/>
      <c r="K262" s="789"/>
      <c r="L262" s="789"/>
      <c r="M262" s="789"/>
      <c r="N262" s="789"/>
      <c r="O262" s="789"/>
      <c r="P262" s="789"/>
      <c r="Q262" s="789"/>
      <c r="R262" s="789"/>
      <c r="S262" s="789"/>
      <c r="T262" s="789"/>
      <c r="U262" s="789"/>
      <c r="V262" s="789"/>
      <c r="W262" s="789"/>
      <c r="X262" s="789"/>
      <c r="Y262" s="789"/>
      <c r="Z262" s="789"/>
      <c r="AA262" s="789"/>
      <c r="AB262" s="789"/>
      <c r="AC262" s="789"/>
      <c r="AD262" s="789"/>
      <c r="AE262" s="789"/>
    </row>
    <row r="263" spans="1:31" ht="14.4">
      <c r="A263" s="682"/>
      <c r="B263" s="682"/>
      <c r="C263" s="682"/>
      <c r="D263" s="682"/>
      <c r="E263" s="682"/>
      <c r="F263" s="682"/>
      <c r="G263" s="682"/>
      <c r="H263" s="682"/>
      <c r="I263" s="682"/>
      <c r="K263" s="789"/>
      <c r="L263" s="789"/>
      <c r="M263" s="789"/>
      <c r="N263" s="789"/>
      <c r="O263" s="789"/>
      <c r="P263" s="789"/>
      <c r="Q263" s="789"/>
      <c r="R263" s="789"/>
      <c r="S263" s="789"/>
      <c r="T263" s="789"/>
      <c r="U263" s="789"/>
      <c r="V263" s="789"/>
      <c r="W263" s="789"/>
      <c r="X263" s="789"/>
      <c r="Y263" s="789"/>
      <c r="Z263" s="789"/>
      <c r="AA263" s="789"/>
      <c r="AB263" s="789"/>
      <c r="AC263" s="789"/>
      <c r="AD263" s="789"/>
      <c r="AE263" s="789"/>
    </row>
    <row r="264" spans="1:31" ht="14.4">
      <c r="A264" s="682"/>
      <c r="B264" s="682"/>
      <c r="C264" s="682"/>
      <c r="D264" s="682"/>
      <c r="E264" s="682"/>
      <c r="F264" s="682"/>
      <c r="G264" s="682"/>
      <c r="H264" s="682"/>
      <c r="I264" s="682"/>
      <c r="K264" s="789"/>
      <c r="L264" s="789"/>
      <c r="M264" s="789"/>
      <c r="N264" s="789"/>
      <c r="O264" s="789"/>
      <c r="P264" s="789"/>
      <c r="Q264" s="789"/>
      <c r="R264" s="789"/>
      <c r="S264" s="789"/>
      <c r="T264" s="789"/>
      <c r="U264" s="789"/>
      <c r="V264" s="789"/>
      <c r="W264" s="789"/>
      <c r="X264" s="789"/>
      <c r="Y264" s="789"/>
      <c r="Z264" s="789"/>
      <c r="AA264" s="789"/>
      <c r="AB264" s="789"/>
      <c r="AC264" s="789"/>
      <c r="AD264" s="789"/>
      <c r="AE264" s="789"/>
    </row>
    <row r="265" spans="1:31" ht="14.4">
      <c r="A265" s="682"/>
      <c r="B265" s="682"/>
      <c r="C265" s="682"/>
      <c r="D265" s="682"/>
      <c r="E265" s="682"/>
      <c r="F265" s="682"/>
      <c r="G265" s="682"/>
      <c r="H265" s="682"/>
      <c r="I265" s="682"/>
      <c r="K265" s="789"/>
      <c r="L265" s="789"/>
      <c r="M265" s="789"/>
      <c r="N265" s="789"/>
      <c r="O265" s="789"/>
      <c r="P265" s="789"/>
      <c r="Q265" s="789"/>
      <c r="R265" s="789"/>
      <c r="S265" s="789"/>
      <c r="T265" s="789"/>
      <c r="U265" s="789"/>
      <c r="V265" s="789"/>
      <c r="W265" s="789"/>
      <c r="X265" s="789"/>
      <c r="Y265" s="789"/>
      <c r="Z265" s="789"/>
      <c r="AA265" s="789"/>
      <c r="AB265" s="789"/>
      <c r="AC265" s="789"/>
      <c r="AD265" s="789"/>
      <c r="AE265" s="789"/>
    </row>
    <row r="266" spans="1:31" ht="14.4">
      <c r="A266" s="682"/>
      <c r="B266" s="682"/>
      <c r="C266" s="682"/>
      <c r="D266" s="682"/>
      <c r="E266" s="682"/>
      <c r="F266" s="682"/>
      <c r="G266" s="682"/>
      <c r="H266" s="682"/>
      <c r="I266" s="682"/>
      <c r="K266" s="789"/>
      <c r="L266" s="789"/>
      <c r="M266" s="789"/>
      <c r="N266" s="789"/>
      <c r="O266" s="789"/>
      <c r="P266" s="789"/>
      <c r="Q266" s="789"/>
      <c r="R266" s="789"/>
      <c r="S266" s="789"/>
      <c r="T266" s="789"/>
      <c r="U266" s="789"/>
      <c r="V266" s="789"/>
      <c r="W266" s="789"/>
      <c r="X266" s="789"/>
      <c r="Y266" s="789"/>
      <c r="Z266" s="789"/>
      <c r="AA266" s="789"/>
      <c r="AB266" s="789"/>
      <c r="AC266" s="789"/>
      <c r="AD266" s="789"/>
      <c r="AE266" s="789"/>
    </row>
    <row r="267" spans="1:31" ht="14.4">
      <c r="A267" s="682"/>
      <c r="B267" s="682"/>
      <c r="C267" s="682"/>
      <c r="D267" s="682"/>
      <c r="E267" s="682"/>
      <c r="F267" s="682"/>
      <c r="G267" s="682"/>
      <c r="H267" s="682"/>
      <c r="I267" s="682"/>
      <c r="K267" s="789"/>
      <c r="L267" s="789"/>
      <c r="M267" s="789"/>
      <c r="N267" s="789"/>
      <c r="O267" s="789"/>
      <c r="P267" s="789"/>
      <c r="Q267" s="789"/>
      <c r="R267" s="789"/>
      <c r="S267" s="789"/>
      <c r="T267" s="789"/>
      <c r="U267" s="789"/>
      <c r="V267" s="789"/>
      <c r="W267" s="789"/>
      <c r="X267" s="789"/>
      <c r="Y267" s="789"/>
      <c r="Z267" s="789"/>
      <c r="AA267" s="789"/>
      <c r="AB267" s="789"/>
      <c r="AC267" s="789"/>
      <c r="AD267" s="789"/>
      <c r="AE267" s="789"/>
    </row>
    <row r="268" spans="1:31" ht="14.4">
      <c r="A268" s="682"/>
      <c r="B268" s="682"/>
      <c r="C268" s="682"/>
      <c r="D268" s="682"/>
      <c r="E268" s="682"/>
      <c r="F268" s="682"/>
      <c r="G268" s="682"/>
      <c r="H268" s="682"/>
      <c r="I268" s="682"/>
      <c r="K268" s="789"/>
      <c r="L268" s="789"/>
      <c r="M268" s="789"/>
      <c r="N268" s="789"/>
      <c r="O268" s="789"/>
      <c r="P268" s="789"/>
      <c r="Q268" s="789"/>
      <c r="R268" s="789"/>
      <c r="S268" s="789"/>
      <c r="T268" s="789"/>
      <c r="U268" s="789"/>
      <c r="V268" s="789"/>
      <c r="W268" s="789"/>
      <c r="X268" s="789"/>
      <c r="Y268" s="789"/>
      <c r="Z268" s="789"/>
      <c r="AA268" s="789"/>
      <c r="AB268" s="789"/>
      <c r="AC268" s="789"/>
      <c r="AD268" s="789"/>
      <c r="AE268" s="789"/>
    </row>
    <row r="269" spans="1:31" ht="14.4">
      <c r="A269" s="682"/>
      <c r="B269" s="682"/>
      <c r="C269" s="682"/>
      <c r="D269" s="682"/>
      <c r="E269" s="682"/>
      <c r="F269" s="682"/>
      <c r="G269" s="682"/>
      <c r="H269" s="682"/>
      <c r="I269" s="682"/>
      <c r="K269" s="789"/>
      <c r="L269" s="789"/>
      <c r="M269" s="789"/>
      <c r="N269" s="789"/>
      <c r="O269" s="789"/>
      <c r="P269" s="789"/>
      <c r="Q269" s="789"/>
      <c r="R269" s="789"/>
      <c r="S269" s="789"/>
      <c r="T269" s="789"/>
      <c r="U269" s="789"/>
      <c r="V269" s="789"/>
      <c r="W269" s="789"/>
      <c r="X269" s="789"/>
      <c r="Y269" s="789"/>
      <c r="Z269" s="789"/>
      <c r="AA269" s="789"/>
      <c r="AB269" s="789"/>
      <c r="AC269" s="789"/>
      <c r="AD269" s="789"/>
      <c r="AE269" s="789"/>
    </row>
    <row r="270" spans="1:31" ht="14.4">
      <c r="A270" s="682"/>
      <c r="B270" s="682"/>
      <c r="C270" s="682"/>
      <c r="D270" s="682"/>
      <c r="E270" s="682"/>
      <c r="F270" s="682"/>
      <c r="G270" s="682"/>
      <c r="H270" s="682"/>
      <c r="I270" s="682"/>
      <c r="K270" s="789"/>
      <c r="L270" s="789"/>
      <c r="M270" s="789"/>
      <c r="N270" s="789"/>
      <c r="O270" s="789"/>
      <c r="P270" s="789"/>
      <c r="Q270" s="789"/>
      <c r="R270" s="789"/>
      <c r="S270" s="789"/>
      <c r="T270" s="789"/>
      <c r="U270" s="789"/>
      <c r="V270" s="789"/>
      <c r="W270" s="789"/>
      <c r="X270" s="789"/>
      <c r="Y270" s="789"/>
      <c r="Z270" s="789"/>
      <c r="AA270" s="789"/>
      <c r="AB270" s="789"/>
      <c r="AC270" s="789"/>
      <c r="AD270" s="789"/>
      <c r="AE270" s="789"/>
    </row>
    <row r="271" spans="1:31" ht="14.4">
      <c r="A271" s="682"/>
      <c r="B271" s="682"/>
      <c r="C271" s="682"/>
      <c r="D271" s="682"/>
      <c r="E271" s="682"/>
      <c r="F271" s="682"/>
      <c r="G271" s="682"/>
      <c r="H271" s="682"/>
      <c r="I271" s="682"/>
      <c r="K271" s="789"/>
      <c r="L271" s="789"/>
      <c r="M271" s="789"/>
      <c r="N271" s="789"/>
      <c r="O271" s="789"/>
      <c r="P271" s="789"/>
      <c r="Q271" s="789"/>
      <c r="R271" s="789"/>
      <c r="S271" s="789"/>
      <c r="T271" s="789"/>
      <c r="U271" s="789"/>
      <c r="V271" s="789"/>
      <c r="W271" s="789"/>
      <c r="X271" s="789"/>
      <c r="Y271" s="789"/>
      <c r="Z271" s="789"/>
      <c r="AA271" s="789"/>
      <c r="AB271" s="789"/>
      <c r="AC271" s="789"/>
      <c r="AD271" s="789"/>
      <c r="AE271" s="789"/>
    </row>
    <row r="272" spans="1:31" ht="14.4">
      <c r="A272" s="682"/>
      <c r="B272" s="682"/>
      <c r="C272" s="682"/>
      <c r="D272" s="682"/>
      <c r="E272" s="682"/>
      <c r="F272" s="682"/>
      <c r="G272" s="682"/>
      <c r="H272" s="682"/>
      <c r="I272" s="682"/>
      <c r="K272" s="789"/>
      <c r="L272" s="789"/>
      <c r="M272" s="789"/>
      <c r="N272" s="789"/>
      <c r="O272" s="789"/>
      <c r="P272" s="789"/>
      <c r="Q272" s="789"/>
      <c r="R272" s="789"/>
      <c r="S272" s="789"/>
      <c r="T272" s="789"/>
      <c r="U272" s="789"/>
      <c r="V272" s="789"/>
      <c r="W272" s="789"/>
      <c r="X272" s="789"/>
      <c r="Y272" s="789"/>
      <c r="Z272" s="789"/>
      <c r="AA272" s="789"/>
      <c r="AB272" s="789"/>
      <c r="AC272" s="789"/>
      <c r="AD272" s="789"/>
      <c r="AE272" s="789"/>
    </row>
    <row r="273" spans="1:31" ht="14.4">
      <c r="A273" s="682"/>
      <c r="B273" s="682"/>
      <c r="C273" s="682"/>
      <c r="D273" s="682"/>
      <c r="E273" s="682"/>
      <c r="F273" s="682"/>
      <c r="G273" s="682"/>
      <c r="H273" s="682"/>
      <c r="I273" s="682"/>
      <c r="K273" s="789"/>
      <c r="L273" s="789"/>
      <c r="M273" s="789"/>
      <c r="N273" s="789"/>
      <c r="O273" s="789"/>
      <c r="P273" s="789"/>
      <c r="Q273" s="789"/>
      <c r="R273" s="789"/>
      <c r="S273" s="789"/>
      <c r="T273" s="789"/>
      <c r="U273" s="789"/>
      <c r="V273" s="789"/>
      <c r="W273" s="789"/>
      <c r="X273" s="789"/>
      <c r="Y273" s="789"/>
      <c r="Z273" s="789"/>
      <c r="AA273" s="789"/>
      <c r="AB273" s="789"/>
      <c r="AC273" s="789"/>
      <c r="AD273" s="789"/>
      <c r="AE273" s="789"/>
    </row>
    <row r="274" spans="1:31" ht="14.4">
      <c r="A274" s="682"/>
      <c r="B274" s="682"/>
      <c r="C274" s="682"/>
      <c r="D274" s="682"/>
      <c r="E274" s="682"/>
      <c r="F274" s="682"/>
      <c r="G274" s="682"/>
      <c r="H274" s="682"/>
      <c r="I274" s="682"/>
      <c r="K274" s="789"/>
      <c r="L274" s="789"/>
      <c r="M274" s="789"/>
      <c r="N274" s="789"/>
      <c r="O274" s="789"/>
      <c r="P274" s="789"/>
      <c r="Q274" s="789"/>
      <c r="R274" s="789"/>
      <c r="S274" s="789"/>
      <c r="T274" s="789"/>
      <c r="U274" s="789"/>
      <c r="V274" s="789"/>
      <c r="W274" s="789"/>
      <c r="X274" s="789"/>
      <c r="Y274" s="789"/>
      <c r="Z274" s="789"/>
      <c r="AA274" s="789"/>
      <c r="AB274" s="789"/>
      <c r="AC274" s="789"/>
      <c r="AD274" s="789"/>
      <c r="AE274" s="789"/>
    </row>
    <row r="275" spans="1:31" ht="14.4">
      <c r="A275" s="682"/>
      <c r="B275" s="682"/>
      <c r="C275" s="682"/>
      <c r="D275" s="682"/>
      <c r="E275" s="682"/>
      <c r="F275" s="682"/>
      <c r="G275" s="682"/>
      <c r="H275" s="682"/>
      <c r="I275" s="682"/>
      <c r="K275" s="789"/>
      <c r="L275" s="789"/>
      <c r="M275" s="789"/>
      <c r="N275" s="789"/>
      <c r="O275" s="789"/>
      <c r="P275" s="789"/>
      <c r="Q275" s="789"/>
      <c r="R275" s="789"/>
      <c r="S275" s="789"/>
      <c r="T275" s="789"/>
      <c r="U275" s="789"/>
      <c r="V275" s="789"/>
      <c r="W275" s="789"/>
      <c r="X275" s="789"/>
      <c r="Y275" s="789"/>
      <c r="Z275" s="789"/>
      <c r="AA275" s="789"/>
      <c r="AB275" s="789"/>
      <c r="AC275" s="789"/>
      <c r="AD275" s="789"/>
      <c r="AE275" s="789"/>
    </row>
    <row r="276" spans="1:31" ht="14.4">
      <c r="A276" s="682"/>
      <c r="B276" s="682"/>
      <c r="C276" s="682"/>
      <c r="D276" s="682"/>
      <c r="E276" s="682"/>
      <c r="F276" s="682"/>
      <c r="G276" s="682"/>
      <c r="H276" s="682"/>
      <c r="I276" s="682"/>
      <c r="K276" s="789"/>
      <c r="L276" s="789"/>
      <c r="M276" s="789"/>
      <c r="N276" s="789"/>
      <c r="O276" s="789"/>
      <c r="P276" s="789"/>
      <c r="Q276" s="789"/>
      <c r="R276" s="789"/>
      <c r="S276" s="789"/>
      <c r="T276" s="789"/>
      <c r="U276" s="789"/>
      <c r="V276" s="789"/>
      <c r="W276" s="789"/>
      <c r="X276" s="789"/>
      <c r="Y276" s="789"/>
      <c r="Z276" s="789"/>
      <c r="AA276" s="789"/>
      <c r="AB276" s="789"/>
      <c r="AC276" s="789"/>
      <c r="AD276" s="789"/>
      <c r="AE276" s="789"/>
    </row>
    <row r="277" spans="1:31" ht="14.4">
      <c r="A277" s="682"/>
      <c r="B277" s="682"/>
      <c r="C277" s="682"/>
      <c r="D277" s="682"/>
      <c r="E277" s="682"/>
      <c r="F277" s="682"/>
      <c r="G277" s="682"/>
      <c r="H277" s="682"/>
      <c r="I277" s="682"/>
      <c r="K277" s="789"/>
      <c r="L277" s="789"/>
      <c r="M277" s="789"/>
      <c r="N277" s="789"/>
      <c r="O277" s="789"/>
      <c r="P277" s="789"/>
      <c r="Q277" s="789"/>
      <c r="R277" s="789"/>
      <c r="S277" s="789"/>
      <c r="T277" s="789"/>
      <c r="U277" s="789"/>
      <c r="V277" s="789"/>
      <c r="W277" s="789"/>
      <c r="X277" s="789"/>
      <c r="Y277" s="789"/>
      <c r="Z277" s="789"/>
      <c r="AA277" s="789"/>
      <c r="AB277" s="789"/>
      <c r="AC277" s="789"/>
      <c r="AD277" s="789"/>
      <c r="AE277" s="789"/>
    </row>
    <row r="278" spans="1:31" ht="14.4">
      <c r="A278" s="682"/>
      <c r="B278" s="682"/>
      <c r="C278" s="682"/>
      <c r="D278" s="682"/>
      <c r="E278" s="682"/>
      <c r="F278" s="682"/>
      <c r="G278" s="682"/>
      <c r="H278" s="682"/>
      <c r="I278" s="682"/>
      <c r="K278" s="789"/>
      <c r="L278" s="789"/>
      <c r="M278" s="789"/>
      <c r="N278" s="789"/>
      <c r="O278" s="789"/>
      <c r="P278" s="789"/>
      <c r="Q278" s="789"/>
      <c r="R278" s="789"/>
      <c r="S278" s="789"/>
      <c r="T278" s="789"/>
      <c r="U278" s="789"/>
      <c r="V278" s="789"/>
      <c r="W278" s="789"/>
      <c r="X278" s="789"/>
      <c r="Y278" s="789"/>
      <c r="Z278" s="789"/>
      <c r="AA278" s="789"/>
      <c r="AB278" s="789"/>
      <c r="AC278" s="789"/>
      <c r="AD278" s="789"/>
      <c r="AE278" s="789"/>
    </row>
    <row r="279" spans="1:31" ht="14.4">
      <c r="A279" s="682"/>
      <c r="B279" s="682"/>
      <c r="C279" s="682"/>
      <c r="D279" s="682"/>
      <c r="E279" s="682"/>
      <c r="F279" s="682"/>
      <c r="G279" s="682"/>
      <c r="H279" s="682"/>
      <c r="I279" s="682"/>
      <c r="K279" s="789"/>
      <c r="L279" s="789"/>
      <c r="M279" s="789"/>
      <c r="N279" s="789"/>
      <c r="O279" s="789"/>
      <c r="P279" s="789"/>
      <c r="Q279" s="789"/>
      <c r="R279" s="789"/>
      <c r="S279" s="789"/>
      <c r="T279" s="789"/>
      <c r="U279" s="789"/>
      <c r="V279" s="789"/>
      <c r="W279" s="789"/>
      <c r="X279" s="789"/>
      <c r="Y279" s="789"/>
      <c r="Z279" s="789"/>
      <c r="AA279" s="789"/>
      <c r="AB279" s="789"/>
      <c r="AC279" s="789"/>
      <c r="AD279" s="789"/>
      <c r="AE279" s="789"/>
    </row>
    <row r="280" spans="1:31" ht="14.4">
      <c r="A280" s="682"/>
      <c r="B280" s="682"/>
      <c r="C280" s="682"/>
      <c r="D280" s="682"/>
      <c r="E280" s="682"/>
      <c r="F280" s="682"/>
      <c r="G280" s="682"/>
      <c r="H280" s="682"/>
      <c r="I280" s="682"/>
      <c r="K280" s="789"/>
      <c r="L280" s="789"/>
      <c r="M280" s="789"/>
      <c r="N280" s="789"/>
      <c r="O280" s="789"/>
      <c r="P280" s="789"/>
      <c r="Q280" s="789"/>
      <c r="R280" s="789"/>
      <c r="S280" s="789"/>
      <c r="T280" s="789"/>
      <c r="U280" s="789"/>
      <c r="V280" s="789"/>
      <c r="W280" s="789"/>
      <c r="X280" s="789"/>
      <c r="Y280" s="789"/>
      <c r="Z280" s="789"/>
      <c r="AA280" s="789"/>
      <c r="AB280" s="789"/>
      <c r="AC280" s="789"/>
      <c r="AD280" s="789"/>
      <c r="AE280" s="789"/>
    </row>
    <row r="281" spans="1:31" ht="14.4">
      <c r="A281" s="682"/>
      <c r="B281" s="682"/>
      <c r="C281" s="682"/>
      <c r="D281" s="682"/>
      <c r="E281" s="682"/>
      <c r="F281" s="682"/>
      <c r="G281" s="682"/>
      <c r="H281" s="682"/>
      <c r="I281" s="682"/>
      <c r="K281" s="789"/>
      <c r="L281" s="789"/>
      <c r="M281" s="789"/>
      <c r="N281" s="789"/>
      <c r="O281" s="789"/>
      <c r="P281" s="789"/>
      <c r="Q281" s="789"/>
      <c r="R281" s="789"/>
      <c r="S281" s="789"/>
      <c r="T281" s="789"/>
      <c r="U281" s="789"/>
      <c r="V281" s="789"/>
      <c r="W281" s="789"/>
      <c r="X281" s="789"/>
      <c r="Y281" s="789"/>
      <c r="Z281" s="789"/>
      <c r="AA281" s="789"/>
      <c r="AB281" s="789"/>
      <c r="AC281" s="789"/>
      <c r="AD281" s="789"/>
      <c r="AE281" s="789"/>
    </row>
    <row r="282" spans="1:31" ht="14.4">
      <c r="A282" s="682"/>
      <c r="B282" s="682"/>
      <c r="C282" s="682"/>
      <c r="D282" s="682"/>
      <c r="E282" s="682"/>
      <c r="F282" s="682"/>
      <c r="G282" s="682"/>
      <c r="H282" s="682"/>
      <c r="I282" s="682"/>
      <c r="K282" s="789"/>
      <c r="L282" s="789"/>
      <c r="M282" s="789"/>
      <c r="N282" s="789"/>
      <c r="O282" s="789"/>
      <c r="P282" s="789"/>
      <c r="Q282" s="789"/>
      <c r="R282" s="789"/>
      <c r="S282" s="789"/>
      <c r="T282" s="789"/>
      <c r="U282" s="789"/>
      <c r="V282" s="789"/>
      <c r="W282" s="789"/>
      <c r="X282" s="789"/>
      <c r="Y282" s="789"/>
      <c r="Z282" s="789"/>
      <c r="AA282" s="789"/>
      <c r="AB282" s="789"/>
      <c r="AC282" s="789"/>
      <c r="AD282" s="789"/>
      <c r="AE282" s="789"/>
    </row>
    <row r="283" spans="1:31" ht="14.4">
      <c r="A283" s="682"/>
      <c r="B283" s="682"/>
      <c r="C283" s="682"/>
      <c r="D283" s="682"/>
      <c r="E283" s="682"/>
      <c r="F283" s="682"/>
      <c r="G283" s="682"/>
      <c r="H283" s="682"/>
      <c r="I283" s="682"/>
      <c r="K283" s="789"/>
      <c r="L283" s="789"/>
      <c r="M283" s="789"/>
      <c r="N283" s="789"/>
      <c r="O283" s="789"/>
      <c r="P283" s="789"/>
      <c r="Q283" s="789"/>
      <c r="R283" s="789"/>
      <c r="S283" s="789"/>
      <c r="T283" s="789"/>
      <c r="U283" s="789"/>
      <c r="V283" s="789"/>
      <c r="W283" s="789"/>
      <c r="X283" s="789"/>
      <c r="Y283" s="789"/>
      <c r="Z283" s="789"/>
      <c r="AA283" s="789"/>
      <c r="AB283" s="789"/>
      <c r="AC283" s="789"/>
      <c r="AD283" s="789"/>
      <c r="AE283" s="789"/>
    </row>
    <row r="284" spans="1:31" ht="14.4">
      <c r="A284" s="682"/>
      <c r="B284" s="682"/>
      <c r="C284" s="682"/>
      <c r="D284" s="682"/>
      <c r="E284" s="682"/>
      <c r="F284" s="682"/>
      <c r="G284" s="682"/>
      <c r="H284" s="682"/>
      <c r="I284" s="682"/>
      <c r="K284" s="789"/>
      <c r="L284" s="789"/>
      <c r="M284" s="789"/>
      <c r="N284" s="789"/>
      <c r="O284" s="789"/>
      <c r="P284" s="789"/>
      <c r="Q284" s="789"/>
      <c r="R284" s="789"/>
      <c r="S284" s="789"/>
      <c r="T284" s="789"/>
      <c r="U284" s="789"/>
      <c r="V284" s="789"/>
      <c r="W284" s="789"/>
      <c r="X284" s="789"/>
      <c r="Y284" s="789"/>
      <c r="Z284" s="789"/>
      <c r="AA284" s="789"/>
      <c r="AB284" s="789"/>
      <c r="AC284" s="789"/>
      <c r="AD284" s="789"/>
      <c r="AE284" s="789"/>
    </row>
    <row r="285" spans="1:31" ht="14.4">
      <c r="A285" s="682"/>
      <c r="B285" s="682"/>
      <c r="C285" s="682"/>
      <c r="D285" s="682"/>
      <c r="E285" s="682"/>
      <c r="F285" s="682"/>
      <c r="G285" s="682"/>
      <c r="H285" s="682"/>
      <c r="I285" s="682"/>
      <c r="K285" s="789"/>
      <c r="L285" s="789"/>
      <c r="M285" s="789"/>
      <c r="N285" s="789"/>
      <c r="O285" s="789"/>
      <c r="P285" s="789"/>
      <c r="Q285" s="789"/>
      <c r="R285" s="789"/>
      <c r="S285" s="789"/>
      <c r="T285" s="789"/>
      <c r="U285" s="789"/>
      <c r="V285" s="789"/>
      <c r="W285" s="789"/>
      <c r="X285" s="789"/>
      <c r="Y285" s="789"/>
      <c r="Z285" s="789"/>
      <c r="AA285" s="789"/>
      <c r="AB285" s="789"/>
      <c r="AC285" s="789"/>
      <c r="AD285" s="789"/>
      <c r="AE285" s="789"/>
    </row>
    <row r="286" spans="1:31" ht="14.4">
      <c r="A286" s="682"/>
      <c r="B286" s="682"/>
      <c r="C286" s="682"/>
      <c r="D286" s="682"/>
      <c r="E286" s="682"/>
      <c r="F286" s="682"/>
      <c r="G286" s="682"/>
      <c r="H286" s="682"/>
      <c r="I286" s="682"/>
      <c r="K286" s="789"/>
      <c r="L286" s="789"/>
      <c r="M286" s="789"/>
      <c r="N286" s="789"/>
      <c r="O286" s="789"/>
      <c r="P286" s="789"/>
      <c r="Q286" s="789"/>
      <c r="R286" s="789"/>
      <c r="S286" s="789"/>
      <c r="T286" s="789"/>
      <c r="U286" s="789"/>
      <c r="V286" s="789"/>
      <c r="W286" s="789"/>
      <c r="X286" s="789"/>
      <c r="Y286" s="789"/>
      <c r="Z286" s="789"/>
      <c r="AA286" s="789"/>
      <c r="AB286" s="789"/>
      <c r="AC286" s="789"/>
      <c r="AD286" s="789"/>
      <c r="AE286" s="789"/>
    </row>
    <row r="287" spans="1:31" ht="14.4">
      <c r="A287" s="682"/>
      <c r="B287" s="682"/>
      <c r="C287" s="682"/>
      <c r="D287" s="682"/>
      <c r="E287" s="682"/>
      <c r="F287" s="682"/>
      <c r="G287" s="682"/>
      <c r="H287" s="682"/>
      <c r="I287" s="682"/>
      <c r="K287" s="789"/>
      <c r="L287" s="789"/>
      <c r="M287" s="789"/>
      <c r="N287" s="789"/>
      <c r="O287" s="789"/>
      <c r="P287" s="789"/>
      <c r="Q287" s="789"/>
      <c r="R287" s="789"/>
      <c r="S287" s="789"/>
      <c r="T287" s="789"/>
      <c r="U287" s="789"/>
      <c r="V287" s="789"/>
      <c r="W287" s="789"/>
      <c r="X287" s="789"/>
      <c r="Y287" s="789"/>
      <c r="Z287" s="789"/>
      <c r="AA287" s="789"/>
      <c r="AB287" s="789"/>
      <c r="AC287" s="789"/>
      <c r="AD287" s="789"/>
      <c r="AE287" s="789"/>
    </row>
    <row r="288" spans="1:31" ht="14.4">
      <c r="A288" s="682"/>
      <c r="B288" s="682"/>
      <c r="C288" s="682"/>
      <c r="D288" s="682"/>
      <c r="E288" s="682"/>
      <c r="F288" s="682"/>
      <c r="G288" s="682"/>
      <c r="H288" s="682"/>
      <c r="I288" s="682"/>
      <c r="K288" s="789"/>
      <c r="L288" s="789"/>
      <c r="M288" s="789"/>
      <c r="N288" s="789"/>
      <c r="O288" s="789"/>
      <c r="P288" s="789"/>
      <c r="Q288" s="789"/>
      <c r="R288" s="789"/>
      <c r="S288" s="789"/>
      <c r="T288" s="789"/>
      <c r="U288" s="789"/>
      <c r="V288" s="789"/>
      <c r="W288" s="789"/>
      <c r="X288" s="789"/>
      <c r="Y288" s="789"/>
      <c r="Z288" s="789"/>
      <c r="AA288" s="789"/>
      <c r="AB288" s="789"/>
      <c r="AC288" s="789"/>
      <c r="AD288" s="789"/>
      <c r="AE288" s="789"/>
    </row>
    <row r="289" spans="1:31" ht="14.4">
      <c r="A289" s="682"/>
      <c r="B289" s="682"/>
      <c r="C289" s="682"/>
      <c r="D289" s="682"/>
      <c r="E289" s="682"/>
      <c r="F289" s="682"/>
      <c r="G289" s="682"/>
      <c r="H289" s="682"/>
      <c r="I289" s="682"/>
      <c r="K289" s="789"/>
      <c r="L289" s="789"/>
      <c r="M289" s="789"/>
      <c r="N289" s="789"/>
      <c r="O289" s="789"/>
      <c r="P289" s="789"/>
      <c r="Q289" s="789"/>
      <c r="R289" s="789"/>
      <c r="S289" s="789"/>
      <c r="T289" s="789"/>
      <c r="U289" s="789"/>
      <c r="V289" s="789"/>
      <c r="W289" s="789"/>
      <c r="X289" s="789"/>
      <c r="Y289" s="789"/>
      <c r="Z289" s="789"/>
      <c r="AA289" s="789"/>
      <c r="AB289" s="789"/>
      <c r="AC289" s="789"/>
      <c r="AD289" s="789"/>
      <c r="AE289" s="789"/>
    </row>
    <row r="290" spans="1:31" ht="14.4">
      <c r="A290" s="682"/>
      <c r="B290" s="682"/>
      <c r="C290" s="682"/>
      <c r="D290" s="682"/>
      <c r="E290" s="682"/>
      <c r="F290" s="682"/>
      <c r="G290" s="682"/>
      <c r="H290" s="682"/>
      <c r="I290" s="682"/>
      <c r="K290" s="789"/>
      <c r="L290" s="789"/>
      <c r="M290" s="789"/>
      <c r="N290" s="789"/>
      <c r="O290" s="789"/>
      <c r="P290" s="789"/>
      <c r="Q290" s="789"/>
      <c r="R290" s="789"/>
      <c r="S290" s="789"/>
      <c r="T290" s="789"/>
      <c r="U290" s="789"/>
      <c r="V290" s="789"/>
      <c r="W290" s="789"/>
      <c r="X290" s="789"/>
      <c r="Y290" s="789"/>
      <c r="Z290" s="789"/>
      <c r="AA290" s="789"/>
      <c r="AB290" s="789"/>
      <c r="AC290" s="789"/>
      <c r="AD290" s="789"/>
      <c r="AE290" s="789"/>
    </row>
    <row r="291" spans="1:31" ht="14.4">
      <c r="A291" s="682"/>
      <c r="B291" s="682"/>
      <c r="C291" s="682"/>
      <c r="D291" s="682"/>
      <c r="E291" s="682"/>
      <c r="F291" s="682"/>
      <c r="G291" s="682"/>
      <c r="H291" s="682"/>
      <c r="I291" s="682"/>
      <c r="K291" s="789"/>
      <c r="L291" s="789"/>
      <c r="M291" s="789"/>
      <c r="N291" s="789"/>
      <c r="O291" s="789"/>
      <c r="P291" s="789"/>
      <c r="Q291" s="789"/>
      <c r="R291" s="789"/>
      <c r="S291" s="789"/>
      <c r="T291" s="789"/>
      <c r="U291" s="789"/>
      <c r="V291" s="789"/>
      <c r="W291" s="789"/>
      <c r="X291" s="789"/>
      <c r="Y291" s="789"/>
      <c r="Z291" s="789"/>
      <c r="AA291" s="789"/>
      <c r="AB291" s="789"/>
      <c r="AC291" s="789"/>
      <c r="AD291" s="789"/>
      <c r="AE291" s="789"/>
    </row>
    <row r="292" spans="1:31" ht="14.4">
      <c r="A292" s="682"/>
      <c r="B292" s="682"/>
      <c r="C292" s="682"/>
      <c r="D292" s="682"/>
      <c r="E292" s="682"/>
      <c r="F292" s="682"/>
      <c r="G292" s="682"/>
      <c r="H292" s="682"/>
      <c r="I292" s="682"/>
      <c r="K292" s="789"/>
      <c r="L292" s="789"/>
      <c r="M292" s="789"/>
      <c r="N292" s="789"/>
      <c r="O292" s="789"/>
      <c r="P292" s="789"/>
      <c r="Q292" s="789"/>
      <c r="R292" s="789"/>
      <c r="S292" s="789"/>
      <c r="T292" s="789"/>
      <c r="U292" s="789"/>
      <c r="V292" s="789"/>
      <c r="W292" s="789"/>
      <c r="X292" s="789"/>
      <c r="Y292" s="789"/>
      <c r="Z292" s="789"/>
      <c r="AA292" s="789"/>
      <c r="AB292" s="789"/>
      <c r="AC292" s="789"/>
      <c r="AD292" s="789"/>
      <c r="AE292" s="789"/>
    </row>
    <row r="293" spans="1:31" ht="14.4">
      <c r="A293" s="682"/>
      <c r="B293" s="682"/>
      <c r="C293" s="682"/>
      <c r="D293" s="682"/>
      <c r="E293" s="682"/>
      <c r="F293" s="682"/>
      <c r="G293" s="682"/>
      <c r="H293" s="682"/>
      <c r="I293" s="682"/>
      <c r="K293" s="789"/>
      <c r="L293" s="789"/>
      <c r="M293" s="789"/>
      <c r="N293" s="789"/>
      <c r="O293" s="789"/>
      <c r="P293" s="789"/>
      <c r="Q293" s="789"/>
      <c r="R293" s="789"/>
      <c r="S293" s="789"/>
      <c r="T293" s="789"/>
      <c r="U293" s="789"/>
      <c r="V293" s="789"/>
      <c r="W293" s="789"/>
      <c r="X293" s="789"/>
      <c r="Y293" s="789"/>
      <c r="Z293" s="789"/>
      <c r="AA293" s="789"/>
      <c r="AB293" s="789"/>
      <c r="AC293" s="789"/>
      <c r="AD293" s="789"/>
      <c r="AE293" s="789"/>
    </row>
    <row r="294" spans="1:31" ht="14.4">
      <c r="A294" s="682"/>
      <c r="B294" s="682"/>
      <c r="C294" s="682"/>
      <c r="D294" s="682"/>
      <c r="E294" s="682"/>
      <c r="F294" s="682"/>
      <c r="G294" s="682"/>
      <c r="H294" s="682"/>
      <c r="I294" s="682"/>
      <c r="K294" s="789"/>
      <c r="L294" s="789"/>
      <c r="M294" s="789"/>
      <c r="N294" s="789"/>
      <c r="O294" s="789"/>
      <c r="P294" s="789"/>
      <c r="Q294" s="789"/>
      <c r="R294" s="789"/>
      <c r="S294" s="789"/>
      <c r="T294" s="789"/>
      <c r="U294" s="789"/>
      <c r="V294" s="789"/>
      <c r="W294" s="789"/>
      <c r="X294" s="789"/>
      <c r="Y294" s="789"/>
      <c r="Z294" s="789"/>
      <c r="AA294" s="789"/>
      <c r="AB294" s="789"/>
      <c r="AC294" s="789"/>
      <c r="AD294" s="789"/>
      <c r="AE294" s="789"/>
    </row>
    <row r="295" spans="1:31" ht="14.4">
      <c r="A295" s="682"/>
      <c r="B295" s="682"/>
      <c r="C295" s="682"/>
      <c r="D295" s="682"/>
      <c r="E295" s="682"/>
      <c r="F295" s="682"/>
      <c r="G295" s="682"/>
      <c r="H295" s="682"/>
      <c r="I295" s="682"/>
      <c r="K295" s="789"/>
      <c r="L295" s="789"/>
      <c r="M295" s="789"/>
      <c r="N295" s="789"/>
      <c r="O295" s="789"/>
      <c r="P295" s="789"/>
      <c r="Q295" s="789"/>
      <c r="R295" s="789"/>
      <c r="S295" s="789"/>
      <c r="T295" s="789"/>
      <c r="U295" s="789"/>
      <c r="V295" s="789"/>
      <c r="W295" s="789"/>
      <c r="X295" s="789"/>
      <c r="Y295" s="789"/>
      <c r="Z295" s="789"/>
      <c r="AA295" s="789"/>
      <c r="AB295" s="789"/>
      <c r="AC295" s="789"/>
      <c r="AD295" s="789"/>
      <c r="AE295" s="789"/>
    </row>
    <row r="296" spans="1:31" ht="14.4">
      <c r="A296" s="682"/>
      <c r="B296" s="682"/>
      <c r="C296" s="682"/>
      <c r="D296" s="682"/>
      <c r="E296" s="682"/>
      <c r="F296" s="682"/>
      <c r="G296" s="682"/>
      <c r="H296" s="682"/>
      <c r="I296" s="682"/>
      <c r="K296" s="789"/>
      <c r="L296" s="789"/>
      <c r="M296" s="789"/>
      <c r="N296" s="789"/>
      <c r="O296" s="789"/>
      <c r="P296" s="789"/>
      <c r="Q296" s="789"/>
      <c r="R296" s="789"/>
      <c r="S296" s="789"/>
      <c r="T296" s="789"/>
      <c r="U296" s="789"/>
      <c r="V296" s="789"/>
      <c r="W296" s="789"/>
      <c r="X296" s="789"/>
      <c r="Y296" s="789"/>
      <c r="Z296" s="789"/>
      <c r="AA296" s="789"/>
      <c r="AB296" s="789"/>
      <c r="AC296" s="789"/>
      <c r="AD296" s="789"/>
      <c r="AE296" s="789"/>
    </row>
    <row r="297" spans="1:31" ht="14.4">
      <c r="A297" s="682"/>
      <c r="B297" s="682"/>
      <c r="C297" s="682"/>
      <c r="D297" s="682"/>
      <c r="E297" s="682"/>
      <c r="F297" s="682"/>
      <c r="G297" s="682"/>
      <c r="H297" s="682"/>
      <c r="I297" s="682"/>
      <c r="K297" s="789"/>
      <c r="L297" s="789"/>
      <c r="M297" s="789"/>
      <c r="N297" s="789"/>
      <c r="O297" s="789"/>
      <c r="P297" s="789"/>
      <c r="Q297" s="789"/>
      <c r="R297" s="789"/>
      <c r="S297" s="789"/>
      <c r="T297" s="789"/>
      <c r="U297" s="789"/>
      <c r="V297" s="789"/>
      <c r="W297" s="789"/>
      <c r="X297" s="789"/>
      <c r="Y297" s="789"/>
      <c r="Z297" s="789"/>
      <c r="AA297" s="789"/>
      <c r="AB297" s="789"/>
      <c r="AC297" s="789"/>
      <c r="AD297" s="789"/>
      <c r="AE297" s="789"/>
    </row>
    <row r="298" spans="1:31" ht="14.4">
      <c r="A298" s="682"/>
      <c r="B298" s="682"/>
      <c r="C298" s="682"/>
      <c r="D298" s="682"/>
      <c r="E298" s="682"/>
      <c r="F298" s="682"/>
      <c r="G298" s="682"/>
      <c r="H298" s="682"/>
      <c r="I298" s="682"/>
      <c r="K298" s="789"/>
      <c r="L298" s="789"/>
      <c r="M298" s="789"/>
      <c r="N298" s="789"/>
      <c r="O298" s="789"/>
      <c r="P298" s="789"/>
      <c r="Q298" s="789"/>
      <c r="R298" s="789"/>
      <c r="S298" s="789"/>
      <c r="T298" s="789"/>
      <c r="U298" s="789"/>
      <c r="V298" s="789"/>
      <c r="W298" s="789"/>
      <c r="X298" s="789"/>
      <c r="Y298" s="789"/>
      <c r="Z298" s="789"/>
      <c r="AA298" s="789"/>
      <c r="AB298" s="789"/>
      <c r="AC298" s="789"/>
      <c r="AD298" s="789"/>
      <c r="AE298" s="789"/>
    </row>
    <row r="299" spans="1:31" ht="14.4">
      <c r="A299" s="682"/>
      <c r="B299" s="682"/>
      <c r="C299" s="682"/>
      <c r="D299" s="682"/>
      <c r="E299" s="682"/>
      <c r="F299" s="682"/>
      <c r="G299" s="682"/>
      <c r="H299" s="682"/>
      <c r="I299" s="682"/>
      <c r="K299" s="789"/>
      <c r="L299" s="789"/>
      <c r="M299" s="789"/>
      <c r="N299" s="789"/>
      <c r="O299" s="789"/>
      <c r="P299" s="789"/>
      <c r="Q299" s="789"/>
      <c r="R299" s="789"/>
      <c r="S299" s="789"/>
      <c r="T299" s="789"/>
      <c r="U299" s="789"/>
      <c r="V299" s="789"/>
      <c r="W299" s="789"/>
      <c r="X299" s="789"/>
      <c r="Y299" s="789"/>
      <c r="Z299" s="789"/>
      <c r="AA299" s="789"/>
      <c r="AB299" s="789"/>
      <c r="AC299" s="789"/>
      <c r="AD299" s="789"/>
      <c r="AE299" s="789"/>
    </row>
    <row r="300" spans="1:31" ht="14.4">
      <c r="A300" s="682"/>
      <c r="B300" s="682"/>
      <c r="C300" s="682"/>
      <c r="D300" s="682"/>
      <c r="E300" s="682"/>
      <c r="F300" s="682"/>
      <c r="G300" s="682"/>
      <c r="H300" s="682"/>
      <c r="I300" s="682"/>
      <c r="K300" s="789"/>
      <c r="L300" s="789"/>
      <c r="M300" s="789"/>
      <c r="N300" s="789"/>
      <c r="O300" s="789"/>
      <c r="P300" s="789"/>
      <c r="Q300" s="789"/>
      <c r="R300" s="789"/>
      <c r="S300" s="789"/>
      <c r="T300" s="789"/>
      <c r="U300" s="789"/>
      <c r="V300" s="789"/>
      <c r="W300" s="789"/>
      <c r="X300" s="789"/>
      <c r="Y300" s="789"/>
      <c r="Z300" s="789"/>
      <c r="AA300" s="789"/>
      <c r="AB300" s="789"/>
      <c r="AC300" s="789"/>
      <c r="AD300" s="789"/>
      <c r="AE300" s="789"/>
    </row>
    <row r="301" spans="1:31" ht="14.4">
      <c r="A301" s="682"/>
      <c r="B301" s="682"/>
      <c r="C301" s="682"/>
      <c r="D301" s="682"/>
      <c r="E301" s="682"/>
      <c r="F301" s="682"/>
      <c r="G301" s="682"/>
      <c r="H301" s="682"/>
      <c r="I301" s="682"/>
      <c r="K301" s="789"/>
      <c r="L301" s="789"/>
      <c r="M301" s="789"/>
      <c r="N301" s="789"/>
      <c r="O301" s="789"/>
      <c r="P301" s="789"/>
      <c r="Q301" s="789"/>
      <c r="R301" s="789"/>
      <c r="S301" s="789"/>
      <c r="T301" s="789"/>
      <c r="U301" s="789"/>
      <c r="V301" s="789"/>
      <c r="W301" s="789"/>
      <c r="X301" s="789"/>
      <c r="Y301" s="789"/>
      <c r="Z301" s="789"/>
      <c r="AA301" s="789"/>
      <c r="AB301" s="789"/>
      <c r="AC301" s="789"/>
      <c r="AD301" s="789"/>
      <c r="AE301" s="789"/>
    </row>
    <row r="302" spans="1:31" ht="14.4">
      <c r="A302" s="682"/>
      <c r="B302" s="682"/>
      <c r="C302" s="682"/>
      <c r="D302" s="682"/>
      <c r="E302" s="682"/>
      <c r="F302" s="682"/>
      <c r="G302" s="682"/>
      <c r="H302" s="682"/>
      <c r="I302" s="682"/>
      <c r="K302" s="789"/>
      <c r="L302" s="789"/>
      <c r="M302" s="789"/>
      <c r="N302" s="789"/>
      <c r="O302" s="789"/>
      <c r="P302" s="789"/>
      <c r="Q302" s="789"/>
      <c r="R302" s="789"/>
      <c r="S302" s="789"/>
      <c r="T302" s="789"/>
      <c r="U302" s="789"/>
      <c r="V302" s="789"/>
      <c r="W302" s="789"/>
      <c r="X302" s="789"/>
      <c r="Y302" s="789"/>
      <c r="Z302" s="789"/>
      <c r="AA302" s="789"/>
      <c r="AB302" s="789"/>
      <c r="AC302" s="789"/>
      <c r="AD302" s="789"/>
      <c r="AE302" s="789"/>
    </row>
    <row r="303" spans="1:31" ht="14.4">
      <c r="A303" s="682"/>
      <c r="B303" s="682"/>
      <c r="C303" s="682"/>
      <c r="D303" s="682"/>
      <c r="E303" s="682"/>
      <c r="F303" s="682"/>
      <c r="G303" s="682"/>
      <c r="H303" s="682"/>
      <c r="I303" s="682"/>
      <c r="K303" s="789"/>
      <c r="L303" s="789"/>
      <c r="M303" s="789"/>
      <c r="N303" s="789"/>
      <c r="O303" s="789"/>
      <c r="P303" s="789"/>
      <c r="Q303" s="789"/>
      <c r="R303" s="789"/>
      <c r="S303" s="789"/>
      <c r="T303" s="789"/>
      <c r="U303" s="789"/>
      <c r="V303" s="789"/>
      <c r="W303" s="789"/>
      <c r="X303" s="789"/>
      <c r="Y303" s="789"/>
      <c r="Z303" s="789"/>
      <c r="AA303" s="789"/>
      <c r="AB303" s="789"/>
      <c r="AC303" s="789"/>
      <c r="AD303" s="789"/>
      <c r="AE303" s="789"/>
    </row>
    <row r="304" spans="1:31" ht="14.4">
      <c r="A304" s="682"/>
      <c r="B304" s="682"/>
      <c r="C304" s="682"/>
      <c r="D304" s="682"/>
      <c r="E304" s="682"/>
      <c r="F304" s="682"/>
      <c r="G304" s="682"/>
      <c r="H304" s="682"/>
      <c r="I304" s="682"/>
      <c r="K304" s="789"/>
      <c r="L304" s="789"/>
      <c r="M304" s="789"/>
      <c r="N304" s="789"/>
      <c r="O304" s="789"/>
      <c r="P304" s="789"/>
      <c r="Q304" s="789"/>
      <c r="R304" s="789"/>
      <c r="S304" s="789"/>
      <c r="T304" s="789"/>
      <c r="U304" s="789"/>
      <c r="V304" s="789"/>
      <c r="W304" s="789"/>
      <c r="X304" s="789"/>
      <c r="Y304" s="789"/>
      <c r="Z304" s="789"/>
      <c r="AA304" s="789"/>
      <c r="AB304" s="789"/>
      <c r="AC304" s="789"/>
      <c r="AD304" s="789"/>
      <c r="AE304" s="789"/>
    </row>
    <row r="305" spans="1:31" ht="14.4">
      <c r="A305" s="682"/>
      <c r="B305" s="682"/>
      <c r="C305" s="682"/>
      <c r="D305" s="682"/>
      <c r="E305" s="682"/>
      <c r="F305" s="682"/>
      <c r="G305" s="682"/>
      <c r="H305" s="682"/>
      <c r="I305" s="682"/>
      <c r="K305" s="789"/>
      <c r="L305" s="789"/>
      <c r="M305" s="789"/>
      <c r="N305" s="789"/>
      <c r="O305" s="789"/>
      <c r="P305" s="789"/>
      <c r="Q305" s="789"/>
      <c r="R305" s="789"/>
      <c r="S305" s="789"/>
      <c r="T305" s="789"/>
      <c r="U305" s="789"/>
      <c r="V305" s="789"/>
      <c r="W305" s="789"/>
      <c r="X305" s="789"/>
      <c r="Y305" s="789"/>
      <c r="Z305" s="789"/>
      <c r="AA305" s="789"/>
      <c r="AB305" s="789"/>
      <c r="AC305" s="789"/>
      <c r="AD305" s="789"/>
      <c r="AE305" s="789"/>
    </row>
    <row r="306" spans="1:31" ht="14.4">
      <c r="A306" s="682"/>
      <c r="B306" s="682"/>
      <c r="C306" s="682"/>
      <c r="D306" s="682"/>
      <c r="E306" s="682"/>
      <c r="F306" s="682"/>
      <c r="G306" s="682"/>
      <c r="H306" s="682"/>
      <c r="I306" s="682"/>
      <c r="K306" s="789"/>
      <c r="L306" s="789"/>
      <c r="M306" s="789"/>
      <c r="N306" s="789"/>
      <c r="O306" s="789"/>
      <c r="P306" s="789"/>
      <c r="Q306" s="789"/>
      <c r="R306" s="789"/>
      <c r="S306" s="789"/>
      <c r="T306" s="789"/>
      <c r="U306" s="789"/>
      <c r="V306" s="789"/>
      <c r="W306" s="789"/>
      <c r="X306" s="789"/>
      <c r="Y306" s="789"/>
      <c r="Z306" s="789"/>
      <c r="AA306" s="789"/>
      <c r="AB306" s="789"/>
      <c r="AC306" s="789"/>
      <c r="AD306" s="789"/>
      <c r="AE306" s="789"/>
    </row>
    <row r="307" spans="1:31" ht="14.4">
      <c r="A307" s="682"/>
      <c r="B307" s="682"/>
      <c r="C307" s="682"/>
      <c r="D307" s="682"/>
      <c r="E307" s="682"/>
      <c r="F307" s="682"/>
      <c r="G307" s="682"/>
      <c r="H307" s="682"/>
      <c r="I307" s="682"/>
      <c r="K307" s="789"/>
      <c r="L307" s="789"/>
      <c r="M307" s="789"/>
      <c r="N307" s="789"/>
      <c r="O307" s="789"/>
      <c r="P307" s="789"/>
      <c r="Q307" s="789"/>
      <c r="R307" s="789"/>
      <c r="S307" s="789"/>
      <c r="T307" s="789"/>
      <c r="U307" s="789"/>
      <c r="V307" s="789"/>
      <c r="W307" s="789"/>
      <c r="X307" s="789"/>
      <c r="Y307" s="789"/>
      <c r="Z307" s="789"/>
      <c r="AA307" s="789"/>
      <c r="AB307" s="789"/>
      <c r="AC307" s="789"/>
      <c r="AD307" s="789"/>
      <c r="AE307" s="789"/>
    </row>
    <row r="308" spans="1:31" ht="14.4">
      <c r="A308" s="682"/>
      <c r="B308" s="682"/>
      <c r="C308" s="682"/>
      <c r="D308" s="682"/>
      <c r="E308" s="682"/>
      <c r="F308" s="682"/>
      <c r="G308" s="682"/>
      <c r="H308" s="682"/>
      <c r="I308" s="682"/>
      <c r="K308" s="789"/>
      <c r="L308" s="789"/>
      <c r="M308" s="789"/>
      <c r="N308" s="789"/>
      <c r="O308" s="789"/>
      <c r="P308" s="789"/>
      <c r="Q308" s="789"/>
      <c r="R308" s="789"/>
      <c r="S308" s="789"/>
      <c r="T308" s="789"/>
      <c r="U308" s="789"/>
      <c r="V308" s="789"/>
      <c r="W308" s="789"/>
      <c r="X308" s="789"/>
      <c r="Y308" s="789"/>
      <c r="Z308" s="789"/>
      <c r="AA308" s="789"/>
      <c r="AB308" s="789"/>
      <c r="AC308" s="789"/>
      <c r="AD308" s="789"/>
      <c r="AE308" s="789"/>
    </row>
    <row r="309" spans="1:31" ht="14.4">
      <c r="A309" s="682"/>
      <c r="B309" s="682"/>
      <c r="C309" s="682"/>
      <c r="D309" s="682"/>
      <c r="E309" s="682"/>
      <c r="F309" s="682"/>
      <c r="G309" s="682"/>
      <c r="H309" s="682"/>
      <c r="I309" s="682"/>
      <c r="K309" s="789"/>
      <c r="L309" s="789"/>
      <c r="M309" s="789"/>
      <c r="N309" s="789"/>
      <c r="O309" s="789"/>
      <c r="P309" s="789"/>
      <c r="Q309" s="789"/>
      <c r="R309" s="789"/>
      <c r="S309" s="789"/>
      <c r="T309" s="789"/>
      <c r="U309" s="789"/>
      <c r="V309" s="789"/>
      <c r="W309" s="789"/>
      <c r="X309" s="789"/>
      <c r="Y309" s="789"/>
      <c r="Z309" s="789"/>
      <c r="AA309" s="789"/>
      <c r="AB309" s="789"/>
      <c r="AC309" s="789"/>
      <c r="AD309" s="789"/>
      <c r="AE309" s="789"/>
    </row>
    <row r="310" spans="1:31" ht="14.4">
      <c r="A310" s="682"/>
      <c r="B310" s="682"/>
      <c r="C310" s="682"/>
      <c r="D310" s="682"/>
      <c r="E310" s="682"/>
      <c r="F310" s="682"/>
      <c r="G310" s="682"/>
      <c r="H310" s="682"/>
      <c r="I310" s="682"/>
      <c r="K310" s="789"/>
      <c r="L310" s="789"/>
      <c r="M310" s="789"/>
      <c r="N310" s="789"/>
      <c r="O310" s="789"/>
      <c r="P310" s="789"/>
      <c r="Q310" s="789"/>
      <c r="R310" s="789"/>
      <c r="S310" s="789"/>
      <c r="T310" s="789"/>
      <c r="U310" s="789"/>
      <c r="V310" s="789"/>
      <c r="W310" s="789"/>
      <c r="X310" s="789"/>
      <c r="Y310" s="789"/>
      <c r="Z310" s="789"/>
      <c r="AA310" s="789"/>
      <c r="AB310" s="789"/>
      <c r="AC310" s="789"/>
      <c r="AD310" s="789"/>
      <c r="AE310" s="789"/>
    </row>
    <row r="311" spans="1:31" ht="14.4">
      <c r="A311" s="682"/>
      <c r="B311" s="682"/>
      <c r="C311" s="682"/>
      <c r="D311" s="682"/>
      <c r="E311" s="682"/>
      <c r="F311" s="682"/>
      <c r="G311" s="682"/>
      <c r="H311" s="682"/>
      <c r="I311" s="682"/>
      <c r="K311" s="789"/>
      <c r="L311" s="789"/>
      <c r="M311" s="789"/>
      <c r="N311" s="789"/>
      <c r="O311" s="789"/>
      <c r="P311" s="789"/>
      <c r="Q311" s="789"/>
      <c r="R311" s="789"/>
      <c r="S311" s="789"/>
      <c r="T311" s="789"/>
      <c r="U311" s="789"/>
      <c r="V311" s="789"/>
      <c r="W311" s="789"/>
      <c r="X311" s="789"/>
      <c r="Y311" s="789"/>
      <c r="Z311" s="789"/>
      <c r="AA311" s="789"/>
      <c r="AB311" s="789"/>
      <c r="AC311" s="789"/>
      <c r="AD311" s="789"/>
      <c r="AE311" s="789"/>
    </row>
    <row r="312" spans="1:31" ht="14.4">
      <c r="A312" s="682"/>
      <c r="B312" s="682"/>
      <c r="C312" s="682"/>
      <c r="D312" s="682"/>
      <c r="E312" s="682"/>
      <c r="F312" s="682"/>
      <c r="G312" s="682"/>
      <c r="H312" s="682"/>
      <c r="I312" s="682"/>
      <c r="K312" s="789"/>
      <c r="L312" s="789"/>
      <c r="M312" s="789"/>
      <c r="N312" s="789"/>
      <c r="O312" s="789"/>
      <c r="P312" s="789"/>
      <c r="Q312" s="789"/>
      <c r="R312" s="789"/>
      <c r="S312" s="789"/>
      <c r="T312" s="789"/>
      <c r="U312" s="789"/>
      <c r="V312" s="789"/>
      <c r="W312" s="789"/>
      <c r="X312" s="789"/>
      <c r="Y312" s="789"/>
      <c r="Z312" s="789"/>
      <c r="AA312" s="789"/>
      <c r="AB312" s="789"/>
      <c r="AC312" s="789"/>
      <c r="AD312" s="789"/>
      <c r="AE312" s="789"/>
    </row>
    <row r="313" spans="1:31" ht="14.4">
      <c r="A313" s="682"/>
      <c r="B313" s="682"/>
      <c r="C313" s="682"/>
      <c r="D313" s="682"/>
      <c r="E313" s="682"/>
      <c r="F313" s="682"/>
      <c r="G313" s="682"/>
      <c r="H313" s="682"/>
      <c r="I313" s="682"/>
      <c r="K313" s="789"/>
      <c r="L313" s="789"/>
      <c r="M313" s="789"/>
      <c r="N313" s="789"/>
      <c r="O313" s="789"/>
      <c r="P313" s="789"/>
      <c r="Q313" s="789"/>
      <c r="R313" s="789"/>
      <c r="S313" s="789"/>
      <c r="T313" s="789"/>
      <c r="U313" s="789"/>
      <c r="V313" s="789"/>
      <c r="W313" s="789"/>
      <c r="X313" s="789"/>
      <c r="Y313" s="789"/>
      <c r="Z313" s="789"/>
      <c r="AA313" s="789"/>
      <c r="AB313" s="789"/>
      <c r="AC313" s="789"/>
      <c r="AD313" s="789"/>
      <c r="AE313" s="789"/>
    </row>
    <row r="314" spans="1:31" ht="14.4">
      <c r="A314" s="682"/>
      <c r="B314" s="682"/>
      <c r="C314" s="682"/>
      <c r="D314" s="682"/>
      <c r="E314" s="682"/>
      <c r="F314" s="682"/>
      <c r="G314" s="682"/>
      <c r="H314" s="682"/>
      <c r="I314" s="682"/>
      <c r="K314" s="789"/>
      <c r="L314" s="789"/>
      <c r="M314" s="789"/>
      <c r="N314" s="789"/>
      <c r="O314" s="789"/>
      <c r="P314" s="789"/>
      <c r="Q314" s="789"/>
      <c r="R314" s="789"/>
      <c r="S314" s="789"/>
      <c r="T314" s="789"/>
      <c r="U314" s="789"/>
      <c r="V314" s="789"/>
      <c r="W314" s="789"/>
      <c r="X314" s="789"/>
      <c r="Y314" s="789"/>
      <c r="Z314" s="789"/>
      <c r="AA314" s="789"/>
      <c r="AB314" s="789"/>
      <c r="AC314" s="789"/>
      <c r="AD314" s="789"/>
      <c r="AE314" s="789"/>
    </row>
    <row r="315" spans="1:31" ht="14.4">
      <c r="A315" s="682"/>
      <c r="B315" s="682"/>
      <c r="C315" s="682"/>
      <c r="D315" s="682"/>
      <c r="E315" s="682"/>
      <c r="F315" s="682"/>
      <c r="G315" s="682"/>
      <c r="H315" s="682"/>
      <c r="I315" s="682"/>
      <c r="K315" s="789"/>
      <c r="L315" s="789"/>
      <c r="M315" s="789"/>
      <c r="N315" s="789"/>
      <c r="O315" s="789"/>
      <c r="P315" s="789"/>
      <c r="Q315" s="789"/>
      <c r="R315" s="789"/>
      <c r="S315" s="789"/>
      <c r="T315" s="789"/>
      <c r="U315" s="789"/>
      <c r="V315" s="789"/>
      <c r="W315" s="789"/>
      <c r="X315" s="789"/>
      <c r="Y315" s="789"/>
      <c r="Z315" s="789"/>
      <c r="AA315" s="789"/>
      <c r="AB315" s="789"/>
      <c r="AC315" s="789"/>
      <c r="AD315" s="789"/>
      <c r="AE315" s="789"/>
    </row>
    <row r="316" spans="1:31" ht="14.4">
      <c r="A316" s="682"/>
      <c r="B316" s="682"/>
      <c r="C316" s="682"/>
      <c r="D316" s="682"/>
      <c r="E316" s="682"/>
      <c r="F316" s="682"/>
      <c r="G316" s="682"/>
      <c r="H316" s="682"/>
      <c r="I316" s="682"/>
      <c r="K316" s="789"/>
      <c r="L316" s="789"/>
      <c r="M316" s="789"/>
      <c r="N316" s="789"/>
      <c r="O316" s="789"/>
      <c r="P316" s="789"/>
      <c r="Q316" s="789"/>
      <c r="R316" s="789"/>
      <c r="S316" s="789"/>
      <c r="T316" s="789"/>
      <c r="U316" s="789"/>
      <c r="V316" s="789"/>
      <c r="W316" s="789"/>
      <c r="X316" s="789"/>
      <c r="Y316" s="789"/>
      <c r="Z316" s="789"/>
      <c r="AA316" s="789"/>
      <c r="AB316" s="789"/>
      <c r="AC316" s="789"/>
      <c r="AD316" s="789"/>
      <c r="AE316" s="789"/>
    </row>
    <row r="317" spans="1:31" ht="14.4">
      <c r="A317" s="682"/>
      <c r="B317" s="682"/>
      <c r="C317" s="682"/>
      <c r="D317" s="682"/>
      <c r="E317" s="682"/>
      <c r="F317" s="682"/>
      <c r="G317" s="682"/>
      <c r="H317" s="682"/>
      <c r="I317" s="682"/>
      <c r="K317" s="789"/>
      <c r="L317" s="789"/>
      <c r="M317" s="789"/>
      <c r="N317" s="789"/>
      <c r="O317" s="789"/>
      <c r="P317" s="789"/>
      <c r="Q317" s="789"/>
      <c r="R317" s="789"/>
      <c r="S317" s="789"/>
      <c r="T317" s="789"/>
      <c r="U317" s="789"/>
      <c r="V317" s="789"/>
      <c r="W317" s="789"/>
      <c r="X317" s="789"/>
      <c r="Y317" s="789"/>
      <c r="Z317" s="789"/>
      <c r="AA317" s="789"/>
      <c r="AB317" s="789"/>
      <c r="AC317" s="789"/>
      <c r="AD317" s="789"/>
      <c r="AE317" s="789"/>
    </row>
    <row r="318" spans="1:31" ht="14.4">
      <c r="A318" s="682"/>
      <c r="B318" s="682"/>
      <c r="C318" s="682"/>
      <c r="D318" s="682"/>
      <c r="E318" s="682"/>
      <c r="F318" s="682"/>
      <c r="G318" s="682"/>
      <c r="H318" s="682"/>
      <c r="I318" s="682"/>
      <c r="K318" s="789"/>
      <c r="L318" s="789"/>
      <c r="M318" s="789"/>
      <c r="N318" s="789"/>
      <c r="O318" s="789"/>
      <c r="P318" s="789"/>
      <c r="Q318" s="789"/>
      <c r="R318" s="789"/>
      <c r="S318" s="789"/>
      <c r="T318" s="789"/>
      <c r="U318" s="789"/>
      <c r="V318" s="789"/>
      <c r="W318" s="789"/>
      <c r="X318" s="789"/>
      <c r="Y318" s="789"/>
      <c r="Z318" s="789"/>
      <c r="AA318" s="789"/>
      <c r="AB318" s="789"/>
      <c r="AC318" s="789"/>
      <c r="AD318" s="789"/>
      <c r="AE318" s="789"/>
    </row>
    <row r="319" spans="1:31" ht="14.4">
      <c r="A319" s="682"/>
      <c r="B319" s="682"/>
      <c r="C319" s="682"/>
      <c r="D319" s="682"/>
      <c r="E319" s="682"/>
      <c r="F319" s="682"/>
      <c r="G319" s="682"/>
      <c r="H319" s="682"/>
      <c r="I319" s="682"/>
      <c r="K319" s="789"/>
      <c r="L319" s="789"/>
      <c r="M319" s="789"/>
      <c r="N319" s="789"/>
      <c r="O319" s="789"/>
      <c r="P319" s="789"/>
      <c r="Q319" s="789"/>
      <c r="R319" s="789"/>
      <c r="S319" s="789"/>
      <c r="T319" s="789"/>
      <c r="U319" s="789"/>
      <c r="V319" s="789"/>
      <c r="W319" s="789"/>
      <c r="X319" s="789"/>
      <c r="Y319" s="789"/>
      <c r="Z319" s="789"/>
      <c r="AA319" s="789"/>
      <c r="AB319" s="789"/>
      <c r="AC319" s="789"/>
      <c r="AD319" s="789"/>
      <c r="AE319" s="789"/>
    </row>
    <row r="320" spans="1:31" ht="14.4">
      <c r="A320" s="682"/>
      <c r="B320" s="682"/>
      <c r="C320" s="682"/>
      <c r="D320" s="682"/>
      <c r="E320" s="682"/>
      <c r="F320" s="682"/>
      <c r="G320" s="682"/>
      <c r="H320" s="682"/>
      <c r="I320" s="682"/>
      <c r="K320" s="789"/>
      <c r="L320" s="789"/>
      <c r="M320" s="789"/>
      <c r="N320" s="789"/>
      <c r="O320" s="789"/>
      <c r="P320" s="789"/>
      <c r="Q320" s="789"/>
      <c r="R320" s="789"/>
      <c r="S320" s="789"/>
      <c r="T320" s="789"/>
      <c r="U320" s="789"/>
      <c r="V320" s="789"/>
      <c r="W320" s="789"/>
      <c r="X320" s="789"/>
      <c r="Y320" s="789"/>
      <c r="Z320" s="789"/>
      <c r="AA320" s="789"/>
      <c r="AB320" s="789"/>
      <c r="AC320" s="789"/>
      <c r="AD320" s="789"/>
      <c r="AE320" s="789"/>
    </row>
    <row r="321" spans="1:31" ht="14.4">
      <c r="A321" s="682"/>
      <c r="B321" s="682"/>
      <c r="C321" s="682"/>
      <c r="D321" s="682"/>
      <c r="E321" s="682"/>
      <c r="F321" s="682"/>
      <c r="G321" s="682"/>
      <c r="H321" s="682"/>
      <c r="I321" s="682"/>
      <c r="K321" s="789"/>
      <c r="L321" s="789"/>
      <c r="M321" s="789"/>
      <c r="N321" s="789"/>
      <c r="O321" s="789"/>
      <c r="P321" s="789"/>
      <c r="Q321" s="789"/>
      <c r="R321" s="789"/>
      <c r="S321" s="789"/>
      <c r="T321" s="789"/>
      <c r="U321" s="789"/>
      <c r="V321" s="789"/>
      <c r="W321" s="789"/>
      <c r="X321" s="789"/>
      <c r="Y321" s="789"/>
      <c r="Z321" s="789"/>
      <c r="AA321" s="789"/>
      <c r="AB321" s="789"/>
      <c r="AC321" s="789"/>
      <c r="AD321" s="789"/>
      <c r="AE321" s="789"/>
    </row>
    <row r="322" spans="1:31" ht="14.4">
      <c r="A322" s="682"/>
      <c r="B322" s="682"/>
      <c r="C322" s="682"/>
      <c r="D322" s="682"/>
      <c r="E322" s="682"/>
      <c r="F322" s="682"/>
      <c r="G322" s="682"/>
      <c r="H322" s="682"/>
      <c r="I322" s="682"/>
      <c r="K322" s="789"/>
      <c r="L322" s="789"/>
      <c r="M322" s="789"/>
      <c r="N322" s="789"/>
      <c r="O322" s="789"/>
      <c r="P322" s="789"/>
      <c r="Q322" s="789"/>
      <c r="R322" s="789"/>
      <c r="S322" s="789"/>
      <c r="T322" s="789"/>
      <c r="U322" s="789"/>
      <c r="V322" s="789"/>
      <c r="W322" s="789"/>
      <c r="X322" s="789"/>
      <c r="Y322" s="789"/>
      <c r="Z322" s="789"/>
      <c r="AA322" s="789"/>
      <c r="AB322" s="789"/>
      <c r="AC322" s="789"/>
      <c r="AD322" s="789"/>
      <c r="AE322" s="789"/>
    </row>
    <row r="323" spans="1:31" ht="14.4">
      <c r="A323" s="682"/>
      <c r="B323" s="682"/>
      <c r="C323" s="682"/>
      <c r="D323" s="682"/>
      <c r="E323" s="682"/>
      <c r="F323" s="682"/>
      <c r="G323" s="682"/>
      <c r="H323" s="682"/>
      <c r="I323" s="682"/>
      <c r="K323" s="789"/>
      <c r="L323" s="789"/>
      <c r="M323" s="789"/>
      <c r="N323" s="789"/>
      <c r="O323" s="789"/>
      <c r="P323" s="789"/>
      <c r="Q323" s="789"/>
      <c r="R323" s="789"/>
      <c r="S323" s="789"/>
      <c r="T323" s="789"/>
      <c r="U323" s="789"/>
      <c r="V323" s="789"/>
      <c r="W323" s="789"/>
      <c r="X323" s="789"/>
      <c r="Y323" s="789"/>
      <c r="Z323" s="789"/>
      <c r="AA323" s="789"/>
      <c r="AB323" s="789"/>
      <c r="AC323" s="789"/>
      <c r="AD323" s="789"/>
      <c r="AE323" s="789"/>
    </row>
    <row r="324" spans="1:31" ht="14.4">
      <c r="A324" s="682"/>
      <c r="B324" s="682"/>
      <c r="C324" s="682"/>
      <c r="D324" s="682"/>
      <c r="E324" s="682"/>
      <c r="F324" s="682"/>
      <c r="G324" s="682"/>
      <c r="H324" s="682"/>
      <c r="I324" s="682"/>
      <c r="K324" s="789"/>
      <c r="L324" s="789"/>
      <c r="M324" s="789"/>
      <c r="N324" s="789"/>
      <c r="O324" s="789"/>
      <c r="P324" s="789"/>
      <c r="Q324" s="789"/>
      <c r="R324" s="789"/>
      <c r="S324" s="789"/>
      <c r="T324" s="789"/>
      <c r="U324" s="789"/>
      <c r="V324" s="789"/>
      <c r="W324" s="789"/>
      <c r="X324" s="789"/>
      <c r="Y324" s="789"/>
      <c r="Z324" s="789"/>
      <c r="AA324" s="789"/>
      <c r="AB324" s="789"/>
      <c r="AC324" s="789"/>
      <c r="AD324" s="789"/>
      <c r="AE324" s="789"/>
    </row>
    <row r="325" spans="1:31" ht="14.4">
      <c r="A325" s="682"/>
      <c r="B325" s="682"/>
      <c r="C325" s="682"/>
      <c r="D325" s="682"/>
      <c r="E325" s="682"/>
      <c r="F325" s="682"/>
      <c r="G325" s="682"/>
      <c r="H325" s="682"/>
      <c r="I325" s="682"/>
      <c r="K325" s="789"/>
      <c r="L325" s="789"/>
      <c r="M325" s="789"/>
      <c r="N325" s="789"/>
      <c r="O325" s="789"/>
      <c r="P325" s="789"/>
      <c r="Q325" s="789"/>
      <c r="R325" s="789"/>
      <c r="S325" s="789"/>
      <c r="T325" s="789"/>
      <c r="U325" s="789"/>
      <c r="V325" s="789"/>
      <c r="W325" s="789"/>
      <c r="X325" s="789"/>
      <c r="Y325" s="789"/>
      <c r="Z325" s="789"/>
      <c r="AA325" s="789"/>
      <c r="AB325" s="789"/>
      <c r="AC325" s="789"/>
      <c r="AD325" s="789"/>
      <c r="AE325" s="789"/>
    </row>
    <row r="326" spans="1:31" ht="14.4">
      <c r="A326" s="682"/>
      <c r="B326" s="682"/>
      <c r="C326" s="682"/>
      <c r="D326" s="682"/>
      <c r="E326" s="682"/>
      <c r="F326" s="682"/>
      <c r="G326" s="682"/>
      <c r="H326" s="682"/>
      <c r="I326" s="682"/>
      <c r="K326" s="789"/>
      <c r="L326" s="789"/>
      <c r="M326" s="789"/>
      <c r="N326" s="789"/>
      <c r="O326" s="789"/>
      <c r="P326" s="789"/>
      <c r="Q326" s="789"/>
      <c r="R326" s="789"/>
      <c r="S326" s="789"/>
      <c r="T326" s="789"/>
      <c r="U326" s="789"/>
      <c r="V326" s="789"/>
      <c r="W326" s="789"/>
      <c r="X326" s="789"/>
      <c r="Y326" s="789"/>
      <c r="Z326" s="789"/>
      <c r="AA326" s="789"/>
      <c r="AB326" s="789"/>
      <c r="AC326" s="789"/>
      <c r="AD326" s="789"/>
      <c r="AE326" s="789"/>
    </row>
    <row r="327" spans="1:31" ht="14.4">
      <c r="A327" s="682"/>
      <c r="B327" s="682"/>
      <c r="C327" s="682"/>
      <c r="D327" s="682"/>
      <c r="E327" s="682"/>
      <c r="F327" s="682"/>
      <c r="G327" s="682"/>
      <c r="H327" s="682"/>
      <c r="I327" s="682"/>
      <c r="K327" s="789"/>
      <c r="L327" s="789"/>
      <c r="M327" s="789"/>
      <c r="N327" s="789"/>
      <c r="O327" s="789"/>
      <c r="P327" s="789"/>
      <c r="Q327" s="789"/>
      <c r="R327" s="789"/>
      <c r="S327" s="789"/>
      <c r="T327" s="789"/>
      <c r="U327" s="789"/>
      <c r="V327" s="789"/>
      <c r="W327" s="789"/>
      <c r="X327" s="789"/>
      <c r="Y327" s="789"/>
      <c r="Z327" s="789"/>
      <c r="AA327" s="789"/>
      <c r="AB327" s="789"/>
      <c r="AC327" s="789"/>
      <c r="AD327" s="789"/>
      <c r="AE327" s="789"/>
    </row>
    <row r="328" spans="1:31" ht="14.4">
      <c r="A328" s="682"/>
      <c r="B328" s="682"/>
      <c r="C328" s="682"/>
      <c r="D328" s="682"/>
      <c r="E328" s="682"/>
      <c r="F328" s="682"/>
      <c r="G328" s="682"/>
      <c r="H328" s="682"/>
      <c r="I328" s="682"/>
      <c r="K328" s="789"/>
      <c r="L328" s="789"/>
      <c r="M328" s="789"/>
      <c r="N328" s="789"/>
      <c r="O328" s="789"/>
      <c r="P328" s="789"/>
      <c r="Q328" s="789"/>
      <c r="R328" s="789"/>
      <c r="S328" s="789"/>
      <c r="T328" s="789"/>
      <c r="U328" s="789"/>
      <c r="V328" s="789"/>
      <c r="W328" s="789"/>
      <c r="X328" s="789"/>
      <c r="Y328" s="789"/>
      <c r="Z328" s="789"/>
      <c r="AA328" s="789"/>
      <c r="AB328" s="789"/>
      <c r="AC328" s="789"/>
      <c r="AD328" s="789"/>
      <c r="AE328" s="789"/>
    </row>
    <row r="329" spans="1:31" ht="14.4">
      <c r="A329" s="682"/>
      <c r="B329" s="682"/>
      <c r="C329" s="682"/>
      <c r="D329" s="682"/>
      <c r="E329" s="682"/>
      <c r="F329" s="682"/>
      <c r="G329" s="682"/>
      <c r="H329" s="682"/>
      <c r="I329" s="682"/>
      <c r="K329" s="789"/>
      <c r="L329" s="789"/>
      <c r="M329" s="789"/>
      <c r="N329" s="789"/>
      <c r="O329" s="789"/>
      <c r="P329" s="789"/>
      <c r="Q329" s="789"/>
      <c r="R329" s="789"/>
      <c r="S329" s="789"/>
      <c r="T329" s="789"/>
      <c r="U329" s="789"/>
      <c r="V329" s="789"/>
      <c r="W329" s="789"/>
      <c r="X329" s="789"/>
      <c r="Y329" s="789"/>
      <c r="Z329" s="789"/>
      <c r="AA329" s="789"/>
      <c r="AB329" s="789"/>
      <c r="AC329" s="789"/>
      <c r="AD329" s="789"/>
      <c r="AE329" s="789"/>
    </row>
    <row r="330" spans="1:31" ht="14.4">
      <c r="A330" s="682"/>
      <c r="B330" s="682"/>
      <c r="C330" s="682"/>
      <c r="D330" s="682"/>
      <c r="E330" s="682"/>
      <c r="F330" s="682"/>
      <c r="G330" s="682"/>
      <c r="H330" s="682"/>
      <c r="I330" s="682"/>
      <c r="K330" s="789"/>
      <c r="L330" s="789"/>
      <c r="M330" s="789"/>
      <c r="N330" s="789"/>
      <c r="O330" s="789"/>
      <c r="P330" s="789"/>
      <c r="Q330" s="789"/>
      <c r="R330" s="789"/>
      <c r="S330" s="789"/>
      <c r="T330" s="789"/>
      <c r="U330" s="789"/>
      <c r="V330" s="789"/>
      <c r="W330" s="789"/>
      <c r="X330" s="789"/>
      <c r="Y330" s="789"/>
      <c r="Z330" s="789"/>
      <c r="AA330" s="789"/>
      <c r="AB330" s="789"/>
      <c r="AC330" s="789"/>
      <c r="AD330" s="789"/>
      <c r="AE330" s="789"/>
    </row>
    <row r="331" spans="1:31" ht="14.4">
      <c r="A331" s="682"/>
      <c r="B331" s="682"/>
      <c r="C331" s="682"/>
      <c r="D331" s="682"/>
      <c r="E331" s="682"/>
      <c r="F331" s="682"/>
      <c r="G331" s="682"/>
      <c r="H331" s="682"/>
      <c r="I331" s="682"/>
      <c r="K331" s="789"/>
      <c r="L331" s="789"/>
      <c r="M331" s="789"/>
      <c r="N331" s="789"/>
      <c r="O331" s="789"/>
      <c r="P331" s="789"/>
      <c r="Q331" s="789"/>
      <c r="R331" s="789"/>
      <c r="S331" s="789"/>
      <c r="T331" s="789"/>
      <c r="U331" s="789"/>
      <c r="V331" s="789"/>
      <c r="W331" s="789"/>
      <c r="X331" s="789"/>
      <c r="Y331" s="789"/>
      <c r="Z331" s="789"/>
      <c r="AA331" s="789"/>
      <c r="AB331" s="789"/>
      <c r="AC331" s="789"/>
      <c r="AD331" s="789"/>
      <c r="AE331" s="789"/>
    </row>
    <row r="332" spans="1:31" ht="14.4">
      <c r="A332" s="682"/>
      <c r="B332" s="682"/>
      <c r="C332" s="682"/>
      <c r="D332" s="682"/>
      <c r="E332" s="682"/>
      <c r="F332" s="682"/>
      <c r="G332" s="682"/>
      <c r="H332" s="682"/>
      <c r="I332" s="682"/>
      <c r="K332" s="789"/>
      <c r="L332" s="789"/>
      <c r="M332" s="789"/>
      <c r="N332" s="789"/>
      <c r="O332" s="789"/>
      <c r="P332" s="789"/>
      <c r="Q332" s="789"/>
      <c r="R332" s="789"/>
      <c r="S332" s="789"/>
      <c r="T332" s="789"/>
      <c r="U332" s="789"/>
      <c r="V332" s="789"/>
      <c r="W332" s="789"/>
      <c r="X332" s="789"/>
      <c r="Y332" s="789"/>
      <c r="Z332" s="789"/>
      <c r="AA332" s="789"/>
      <c r="AB332" s="789"/>
      <c r="AC332" s="789"/>
      <c r="AD332" s="789"/>
      <c r="AE332" s="789"/>
    </row>
    <row r="333" spans="1:31" ht="14.4">
      <c r="A333" s="682"/>
      <c r="B333" s="682"/>
      <c r="C333" s="682"/>
      <c r="D333" s="682"/>
      <c r="E333" s="682"/>
      <c r="F333" s="682"/>
      <c r="G333" s="682"/>
      <c r="H333" s="682"/>
      <c r="I333" s="682"/>
      <c r="K333" s="789"/>
      <c r="L333" s="789"/>
      <c r="M333" s="789"/>
      <c r="N333" s="789"/>
      <c r="O333" s="789"/>
      <c r="P333" s="789"/>
      <c r="Q333" s="789"/>
      <c r="R333" s="789"/>
      <c r="S333" s="789"/>
      <c r="T333" s="789"/>
      <c r="U333" s="789"/>
      <c r="V333" s="789"/>
      <c r="W333" s="789"/>
      <c r="X333" s="789"/>
      <c r="Y333" s="789"/>
      <c r="Z333" s="789"/>
      <c r="AA333" s="789"/>
      <c r="AB333" s="789"/>
      <c r="AC333" s="789"/>
      <c r="AD333" s="789"/>
      <c r="AE333" s="789"/>
    </row>
    <row r="334" spans="1:31" ht="14.4">
      <c r="A334" s="682"/>
      <c r="B334" s="682"/>
      <c r="C334" s="682"/>
      <c r="D334" s="682"/>
      <c r="E334" s="682"/>
      <c r="F334" s="682"/>
      <c r="G334" s="682"/>
      <c r="H334" s="682"/>
      <c r="I334" s="682"/>
      <c r="K334" s="789"/>
      <c r="L334" s="789"/>
      <c r="M334" s="789"/>
      <c r="N334" s="789"/>
      <c r="O334" s="789"/>
      <c r="P334" s="789"/>
      <c r="Q334" s="789"/>
      <c r="R334" s="789"/>
      <c r="S334" s="789"/>
      <c r="T334" s="789"/>
      <c r="U334" s="789"/>
      <c r="V334" s="789"/>
      <c r="W334" s="789"/>
      <c r="X334" s="789"/>
      <c r="Y334" s="789"/>
      <c r="Z334" s="789"/>
      <c r="AA334" s="789"/>
      <c r="AB334" s="789"/>
      <c r="AC334" s="789"/>
      <c r="AD334" s="789"/>
      <c r="AE334" s="789"/>
    </row>
    <row r="335" spans="1:31" ht="14.4">
      <c r="A335" s="682"/>
      <c r="B335" s="682"/>
      <c r="C335" s="682"/>
      <c r="D335" s="682"/>
      <c r="E335" s="682"/>
      <c r="F335" s="682"/>
      <c r="G335" s="682"/>
      <c r="H335" s="682"/>
      <c r="I335" s="682"/>
      <c r="K335" s="789"/>
      <c r="L335" s="789"/>
      <c r="M335" s="789"/>
      <c r="N335" s="789"/>
      <c r="O335" s="789"/>
      <c r="P335" s="789"/>
      <c r="Q335" s="789"/>
      <c r="R335" s="789"/>
      <c r="S335" s="789"/>
      <c r="T335" s="789"/>
      <c r="U335" s="789"/>
      <c r="V335" s="789"/>
      <c r="W335" s="789"/>
      <c r="X335" s="789"/>
      <c r="Y335" s="789"/>
      <c r="Z335" s="789"/>
      <c r="AA335" s="789"/>
      <c r="AB335" s="789"/>
      <c r="AC335" s="789"/>
      <c r="AD335" s="789"/>
      <c r="AE335" s="789"/>
    </row>
    <row r="336" spans="1:31" ht="14.4">
      <c r="A336" s="682"/>
      <c r="B336" s="682"/>
      <c r="C336" s="682"/>
      <c r="D336" s="682"/>
      <c r="E336" s="682"/>
      <c r="F336" s="682"/>
      <c r="G336" s="682"/>
      <c r="H336" s="682"/>
      <c r="I336" s="682"/>
      <c r="K336" s="789"/>
      <c r="L336" s="789"/>
      <c r="M336" s="789"/>
      <c r="N336" s="789"/>
      <c r="O336" s="789"/>
      <c r="P336" s="789"/>
      <c r="Q336" s="789"/>
      <c r="R336" s="789"/>
      <c r="S336" s="789"/>
      <c r="T336" s="789"/>
      <c r="U336" s="789"/>
      <c r="V336" s="789"/>
      <c r="W336" s="789"/>
      <c r="X336" s="789"/>
      <c r="Y336" s="789"/>
      <c r="Z336" s="789"/>
      <c r="AA336" s="789"/>
      <c r="AB336" s="789"/>
      <c r="AC336" s="789"/>
      <c r="AD336" s="789"/>
      <c r="AE336" s="789"/>
    </row>
    <row r="337" spans="1:31" ht="14.4">
      <c r="A337" s="682"/>
      <c r="B337" s="682"/>
      <c r="C337" s="682"/>
      <c r="D337" s="682"/>
      <c r="E337" s="682"/>
      <c r="F337" s="682"/>
      <c r="G337" s="682"/>
      <c r="H337" s="682"/>
      <c r="I337" s="682"/>
      <c r="K337" s="789"/>
      <c r="L337" s="789"/>
      <c r="M337" s="789"/>
      <c r="N337" s="789"/>
      <c r="O337" s="789"/>
      <c r="P337" s="789"/>
      <c r="Q337" s="789"/>
      <c r="R337" s="789"/>
      <c r="S337" s="789"/>
      <c r="T337" s="789"/>
      <c r="U337" s="789"/>
      <c r="V337" s="789"/>
      <c r="W337" s="789"/>
      <c r="X337" s="789"/>
      <c r="Y337" s="789"/>
      <c r="Z337" s="789"/>
      <c r="AA337" s="789"/>
      <c r="AB337" s="789"/>
      <c r="AC337" s="789"/>
      <c r="AD337" s="789"/>
      <c r="AE337" s="789"/>
    </row>
    <row r="338" spans="1:31" ht="14.4">
      <c r="A338" s="682"/>
      <c r="B338" s="682"/>
      <c r="C338" s="682"/>
      <c r="D338" s="682"/>
      <c r="E338" s="682"/>
      <c r="F338" s="682"/>
      <c r="G338" s="682"/>
      <c r="H338" s="682"/>
      <c r="I338" s="682"/>
      <c r="K338" s="789"/>
      <c r="L338" s="789"/>
      <c r="M338" s="789"/>
      <c r="N338" s="789"/>
      <c r="O338" s="789"/>
      <c r="P338" s="789"/>
      <c r="Q338" s="789"/>
      <c r="R338" s="789"/>
      <c r="S338" s="789"/>
      <c r="T338" s="789"/>
      <c r="U338" s="789"/>
      <c r="V338" s="789"/>
      <c r="W338" s="789"/>
      <c r="X338" s="789"/>
      <c r="Y338" s="789"/>
      <c r="Z338" s="789"/>
      <c r="AA338" s="789"/>
      <c r="AB338" s="789"/>
      <c r="AC338" s="789"/>
      <c r="AD338" s="789"/>
      <c r="AE338" s="789"/>
    </row>
    <row r="339" spans="1:31" ht="14.4">
      <c r="A339" s="682"/>
      <c r="B339" s="682"/>
      <c r="C339" s="682"/>
      <c r="D339" s="682"/>
      <c r="E339" s="682"/>
      <c r="F339" s="682"/>
      <c r="G339" s="682"/>
      <c r="H339" s="682"/>
      <c r="I339" s="682"/>
      <c r="K339" s="789"/>
      <c r="L339" s="789"/>
      <c r="M339" s="789"/>
      <c r="N339" s="789"/>
      <c r="O339" s="789"/>
      <c r="P339" s="789"/>
      <c r="Q339" s="789"/>
      <c r="R339" s="789"/>
      <c r="S339" s="789"/>
      <c r="T339" s="789"/>
      <c r="U339" s="789"/>
      <c r="V339" s="789"/>
      <c r="W339" s="789"/>
      <c r="X339" s="789"/>
      <c r="Y339" s="789"/>
      <c r="Z339" s="789"/>
      <c r="AA339" s="789"/>
      <c r="AB339" s="789"/>
      <c r="AC339" s="789"/>
      <c r="AD339" s="789"/>
      <c r="AE339" s="789"/>
    </row>
    <row r="340" spans="1:31" ht="14.4">
      <c r="A340" s="682"/>
      <c r="B340" s="682"/>
      <c r="C340" s="682"/>
      <c r="D340" s="682"/>
      <c r="E340" s="682"/>
      <c r="F340" s="682"/>
      <c r="G340" s="682"/>
      <c r="H340" s="682"/>
      <c r="I340" s="682"/>
      <c r="K340" s="789"/>
      <c r="L340" s="789"/>
      <c r="M340" s="789"/>
      <c r="N340" s="789"/>
      <c r="O340" s="789"/>
      <c r="P340" s="789"/>
      <c r="Q340" s="789"/>
      <c r="R340" s="789"/>
      <c r="S340" s="789"/>
      <c r="T340" s="789"/>
      <c r="U340" s="789"/>
      <c r="V340" s="789"/>
      <c r="W340" s="789"/>
      <c r="X340" s="789"/>
      <c r="Y340" s="789"/>
      <c r="Z340" s="789"/>
      <c r="AA340" s="789"/>
      <c r="AB340" s="789"/>
      <c r="AC340" s="789"/>
      <c r="AD340" s="789"/>
      <c r="AE340" s="789"/>
    </row>
    <row r="341" spans="1:31" ht="14.4">
      <c r="A341" s="682"/>
      <c r="B341" s="682"/>
      <c r="C341" s="682"/>
      <c r="D341" s="682"/>
      <c r="E341" s="682"/>
      <c r="F341" s="682"/>
      <c r="G341" s="682"/>
      <c r="H341" s="682"/>
      <c r="I341" s="682"/>
      <c r="K341" s="789"/>
      <c r="L341" s="789"/>
      <c r="M341" s="789"/>
      <c r="N341" s="789"/>
      <c r="O341" s="789"/>
      <c r="P341" s="789"/>
      <c r="Q341" s="789"/>
      <c r="R341" s="789"/>
      <c r="S341" s="789"/>
      <c r="T341" s="789"/>
      <c r="U341" s="789"/>
      <c r="V341" s="789"/>
      <c r="W341" s="789"/>
      <c r="X341" s="789"/>
      <c r="Y341" s="789"/>
      <c r="Z341" s="789"/>
      <c r="AA341" s="789"/>
      <c r="AB341" s="789"/>
      <c r="AC341" s="789"/>
      <c r="AD341" s="789"/>
      <c r="AE341" s="789"/>
    </row>
    <row r="342" spans="1:31" ht="14.4">
      <c r="A342" s="682"/>
      <c r="B342" s="682"/>
      <c r="C342" s="682"/>
      <c r="D342" s="682"/>
      <c r="E342" s="682"/>
      <c r="F342" s="682"/>
      <c r="G342" s="682"/>
      <c r="H342" s="682"/>
      <c r="I342" s="682"/>
      <c r="K342" s="789"/>
      <c r="L342" s="789"/>
      <c r="M342" s="789"/>
      <c r="N342" s="789"/>
      <c r="O342" s="789"/>
      <c r="P342" s="789"/>
      <c r="Q342" s="789"/>
      <c r="R342" s="789"/>
      <c r="S342" s="789"/>
      <c r="T342" s="789"/>
      <c r="U342" s="789"/>
      <c r="V342" s="789"/>
      <c r="W342" s="789"/>
      <c r="X342" s="789"/>
      <c r="Y342" s="789"/>
      <c r="Z342" s="789"/>
      <c r="AA342" s="789"/>
      <c r="AB342" s="789"/>
      <c r="AC342" s="789"/>
      <c r="AD342" s="789"/>
      <c r="AE342" s="789"/>
    </row>
    <row r="343" spans="1:31" ht="14.4">
      <c r="A343" s="682"/>
      <c r="B343" s="682"/>
      <c r="C343" s="682"/>
      <c r="D343" s="682"/>
      <c r="E343" s="682"/>
      <c r="F343" s="682"/>
      <c r="G343" s="682"/>
      <c r="H343" s="682"/>
      <c r="I343" s="682"/>
      <c r="K343" s="789"/>
      <c r="L343" s="789"/>
      <c r="M343" s="789"/>
      <c r="N343" s="789"/>
      <c r="O343" s="789"/>
      <c r="P343" s="789"/>
      <c r="Q343" s="789"/>
      <c r="R343" s="789"/>
      <c r="S343" s="789"/>
      <c r="T343" s="789"/>
      <c r="U343" s="789"/>
      <c r="V343" s="789"/>
      <c r="W343" s="789"/>
      <c r="X343" s="789"/>
      <c r="Y343" s="789"/>
      <c r="Z343" s="789"/>
      <c r="AA343" s="789"/>
      <c r="AB343" s="789"/>
      <c r="AC343" s="789"/>
      <c r="AD343" s="789"/>
      <c r="AE343" s="789"/>
    </row>
    <row r="344" spans="1:31" ht="14.4">
      <c r="A344" s="682"/>
      <c r="B344" s="682"/>
      <c r="C344" s="682"/>
      <c r="D344" s="682"/>
      <c r="E344" s="682"/>
      <c r="F344" s="682"/>
      <c r="G344" s="682"/>
      <c r="H344" s="682"/>
      <c r="I344" s="682"/>
      <c r="K344" s="789"/>
      <c r="L344" s="789"/>
      <c r="M344" s="789"/>
      <c r="N344" s="789"/>
      <c r="O344" s="789"/>
      <c r="P344" s="789"/>
      <c r="Q344" s="789"/>
      <c r="R344" s="789"/>
      <c r="S344" s="789"/>
      <c r="T344" s="789"/>
      <c r="U344" s="789"/>
      <c r="V344" s="789"/>
      <c r="W344" s="789"/>
      <c r="X344" s="789"/>
      <c r="Y344" s="789"/>
      <c r="Z344" s="789"/>
      <c r="AA344" s="789"/>
      <c r="AB344" s="789"/>
      <c r="AC344" s="789"/>
      <c r="AD344" s="789"/>
      <c r="AE344" s="789"/>
    </row>
    <row r="345" spans="1:31" ht="14.4">
      <c r="A345" s="682"/>
      <c r="B345" s="682"/>
      <c r="C345" s="682"/>
      <c r="D345" s="682"/>
      <c r="E345" s="682"/>
      <c r="F345" s="682"/>
      <c r="G345" s="682"/>
      <c r="H345" s="682"/>
      <c r="I345" s="682"/>
      <c r="K345" s="789"/>
      <c r="L345" s="789"/>
      <c r="M345" s="789"/>
      <c r="N345" s="789"/>
      <c r="O345" s="789"/>
      <c r="P345" s="789"/>
      <c r="Q345" s="789"/>
      <c r="R345" s="789"/>
      <c r="S345" s="789"/>
      <c r="T345" s="789"/>
      <c r="U345" s="789"/>
      <c r="V345" s="789"/>
      <c r="W345" s="789"/>
      <c r="X345" s="789"/>
      <c r="Y345" s="789"/>
      <c r="Z345" s="789"/>
      <c r="AA345" s="789"/>
      <c r="AB345" s="789"/>
      <c r="AC345" s="789"/>
      <c r="AD345" s="789"/>
      <c r="AE345" s="789"/>
    </row>
    <row r="346" spans="1:31" ht="14.4">
      <c r="A346" s="682"/>
      <c r="B346" s="682"/>
      <c r="C346" s="682"/>
      <c r="D346" s="682"/>
      <c r="E346" s="682"/>
      <c r="F346" s="682"/>
      <c r="G346" s="682"/>
      <c r="H346" s="682"/>
      <c r="I346" s="682"/>
      <c r="K346" s="789"/>
      <c r="L346" s="789"/>
      <c r="M346" s="789"/>
      <c r="N346" s="789"/>
      <c r="O346" s="789"/>
      <c r="P346" s="789"/>
      <c r="Q346" s="789"/>
      <c r="R346" s="789"/>
      <c r="S346" s="789"/>
      <c r="T346" s="789"/>
      <c r="U346" s="789"/>
      <c r="V346" s="789"/>
      <c r="W346" s="789"/>
      <c r="X346" s="789"/>
      <c r="Y346" s="789"/>
      <c r="Z346" s="789"/>
      <c r="AA346" s="789"/>
      <c r="AB346" s="789"/>
      <c r="AC346" s="789"/>
      <c r="AD346" s="789"/>
      <c r="AE346" s="789"/>
    </row>
    <row r="347" spans="1:31" ht="14.4">
      <c r="A347" s="789"/>
      <c r="H347" s="682"/>
      <c r="I347" s="682"/>
      <c r="K347" s="789"/>
      <c r="L347" s="789"/>
      <c r="M347" s="789"/>
      <c r="N347" s="789"/>
      <c r="O347" s="789"/>
      <c r="P347" s="789"/>
      <c r="Q347" s="789"/>
      <c r="R347" s="789"/>
      <c r="S347" s="789"/>
      <c r="T347" s="789"/>
      <c r="U347" s="789"/>
      <c r="V347" s="789"/>
      <c r="W347" s="789"/>
      <c r="X347" s="789"/>
      <c r="Y347" s="789"/>
      <c r="Z347" s="789"/>
      <c r="AA347" s="789"/>
      <c r="AB347" s="789"/>
      <c r="AC347" s="789"/>
      <c r="AD347" s="789"/>
      <c r="AE347" s="789"/>
    </row>
    <row r="348" spans="1:31" ht="14.4">
      <c r="A348" s="789"/>
      <c r="H348" s="682"/>
      <c r="I348" s="682"/>
      <c r="K348" s="789"/>
      <c r="L348" s="789"/>
      <c r="M348" s="789"/>
      <c r="N348" s="789"/>
      <c r="O348" s="789"/>
      <c r="P348" s="789"/>
      <c r="Q348" s="789"/>
      <c r="R348" s="789"/>
      <c r="S348" s="789"/>
      <c r="T348" s="789"/>
      <c r="U348" s="789"/>
      <c r="V348" s="789"/>
      <c r="W348" s="789"/>
      <c r="X348" s="789"/>
      <c r="Y348" s="789"/>
      <c r="Z348" s="789"/>
      <c r="AA348" s="789"/>
      <c r="AB348" s="789"/>
      <c r="AC348" s="789"/>
      <c r="AD348" s="789"/>
      <c r="AE348" s="789"/>
    </row>
    <row r="349" spans="1:31" ht="14.4">
      <c r="A349" s="789"/>
      <c r="I349" s="682"/>
      <c r="K349" s="789"/>
      <c r="L349" s="789"/>
      <c r="M349" s="789"/>
      <c r="N349" s="789"/>
      <c r="O349" s="789"/>
      <c r="P349" s="789"/>
      <c r="Q349" s="789"/>
      <c r="R349" s="789"/>
      <c r="S349" s="789"/>
      <c r="T349" s="789"/>
      <c r="U349" s="789"/>
      <c r="V349" s="789"/>
      <c r="W349" s="789"/>
      <c r="X349" s="789"/>
      <c r="Y349" s="789"/>
      <c r="Z349" s="789"/>
      <c r="AA349" s="789"/>
      <c r="AB349" s="789"/>
      <c r="AC349" s="789"/>
      <c r="AD349" s="789"/>
      <c r="AE349" s="789"/>
    </row>
    <row r="350" spans="1:31" ht="14.4">
      <c r="A350" s="789"/>
      <c r="I350" s="682"/>
      <c r="K350" s="789"/>
      <c r="L350" s="789"/>
      <c r="M350" s="789"/>
      <c r="N350" s="789"/>
      <c r="O350" s="789"/>
      <c r="P350" s="789"/>
      <c r="Q350" s="789"/>
      <c r="R350" s="789"/>
      <c r="S350" s="789"/>
      <c r="T350" s="789"/>
      <c r="U350" s="789"/>
      <c r="V350" s="789"/>
      <c r="W350" s="789"/>
      <c r="X350" s="789"/>
      <c r="Y350" s="789"/>
      <c r="Z350" s="789"/>
      <c r="AA350" s="789"/>
      <c r="AB350" s="789"/>
      <c r="AC350" s="789"/>
      <c r="AD350" s="789"/>
      <c r="AE350" s="789"/>
    </row>
    <row r="351" spans="1:31" ht="14.4">
      <c r="A351" s="789"/>
      <c r="I351" s="682"/>
      <c r="K351" s="789"/>
      <c r="L351" s="789"/>
      <c r="M351" s="789"/>
      <c r="N351" s="789"/>
      <c r="O351" s="789"/>
      <c r="P351" s="789"/>
      <c r="Q351" s="789"/>
      <c r="R351" s="789"/>
      <c r="S351" s="789"/>
      <c r="T351" s="789"/>
      <c r="U351" s="789"/>
      <c r="V351" s="789"/>
      <c r="W351" s="789"/>
      <c r="X351" s="789"/>
      <c r="Y351" s="789"/>
      <c r="Z351" s="789"/>
      <c r="AA351" s="789"/>
      <c r="AB351" s="789"/>
      <c r="AC351" s="789"/>
      <c r="AD351" s="789"/>
      <c r="AE351" s="789"/>
    </row>
    <row r="352" spans="1:31" ht="14.4">
      <c r="A352" s="789"/>
      <c r="I352" s="682"/>
      <c r="K352" s="789"/>
      <c r="L352" s="789"/>
      <c r="M352" s="789"/>
      <c r="N352" s="789"/>
      <c r="O352" s="789"/>
      <c r="P352" s="789"/>
      <c r="Q352" s="789"/>
      <c r="R352" s="789"/>
      <c r="S352" s="789"/>
      <c r="T352" s="789"/>
      <c r="U352" s="789"/>
      <c r="V352" s="789"/>
      <c r="W352" s="789"/>
      <c r="X352" s="789"/>
      <c r="Y352" s="789"/>
      <c r="Z352" s="789"/>
      <c r="AA352" s="789"/>
      <c r="AB352" s="789"/>
      <c r="AC352" s="789"/>
      <c r="AD352" s="789"/>
      <c r="AE352" s="789"/>
    </row>
    <row r="353" spans="1:31">
      <c r="A353" s="789"/>
      <c r="K353" s="789"/>
      <c r="L353" s="789"/>
      <c r="M353" s="789"/>
      <c r="N353" s="789"/>
      <c r="O353" s="789"/>
      <c r="P353" s="789"/>
      <c r="Q353" s="789"/>
      <c r="R353" s="789"/>
      <c r="S353" s="789"/>
      <c r="T353" s="789"/>
      <c r="U353" s="789"/>
      <c r="V353" s="789"/>
      <c r="W353" s="789"/>
      <c r="X353" s="789"/>
      <c r="Y353" s="789"/>
      <c r="Z353" s="789"/>
      <c r="AA353" s="789"/>
      <c r="AB353" s="789"/>
      <c r="AC353" s="789"/>
      <c r="AD353" s="789"/>
      <c r="AE353" s="789"/>
    </row>
    <row r="354" spans="1:31">
      <c r="A354" s="789"/>
      <c r="K354" s="789"/>
      <c r="L354" s="789"/>
      <c r="M354" s="789"/>
      <c r="N354" s="789"/>
      <c r="O354" s="789"/>
      <c r="P354" s="789"/>
      <c r="Q354" s="789"/>
      <c r="R354" s="789"/>
      <c r="S354" s="789"/>
      <c r="T354" s="789"/>
      <c r="U354" s="789"/>
      <c r="V354" s="789"/>
      <c r="W354" s="789"/>
      <c r="X354" s="789"/>
      <c r="Y354" s="789"/>
      <c r="Z354" s="789"/>
      <c r="AA354" s="789"/>
      <c r="AB354" s="789"/>
      <c r="AC354" s="789"/>
      <c r="AD354" s="789"/>
      <c r="AE354" s="789"/>
    </row>
    <row r="355" spans="1:31">
      <c r="A355" s="789"/>
      <c r="K355" s="789"/>
      <c r="L355" s="789"/>
      <c r="M355" s="789"/>
      <c r="N355" s="789"/>
      <c r="O355" s="789"/>
      <c r="P355" s="789"/>
      <c r="Q355" s="789"/>
      <c r="R355" s="789"/>
      <c r="S355" s="789"/>
      <c r="T355" s="789"/>
      <c r="U355" s="789"/>
      <c r="V355" s="789"/>
      <c r="W355" s="789"/>
      <c r="X355" s="789"/>
      <c r="Y355" s="789"/>
      <c r="Z355" s="789"/>
      <c r="AA355" s="789"/>
      <c r="AB355" s="789"/>
      <c r="AC355" s="789"/>
      <c r="AD355" s="789"/>
      <c r="AE355" s="789"/>
    </row>
    <row r="356" spans="1:31">
      <c r="A356" s="789"/>
      <c r="K356" s="789"/>
      <c r="L356" s="789"/>
      <c r="M356" s="789"/>
      <c r="N356" s="789"/>
      <c r="O356" s="789"/>
      <c r="P356" s="789"/>
      <c r="Q356" s="789"/>
      <c r="R356" s="789"/>
      <c r="S356" s="789"/>
      <c r="T356" s="789"/>
      <c r="U356" s="789"/>
      <c r="V356" s="789"/>
      <c r="W356" s="789"/>
      <c r="X356" s="789"/>
      <c r="Y356" s="789"/>
      <c r="Z356" s="789"/>
      <c r="AA356" s="789"/>
      <c r="AB356" s="789"/>
      <c r="AC356" s="789"/>
      <c r="AD356" s="789"/>
      <c r="AE356" s="789"/>
    </row>
    <row r="357" spans="1:31">
      <c r="A357" s="789"/>
      <c r="K357" s="789"/>
      <c r="L357" s="789"/>
      <c r="M357" s="789"/>
      <c r="N357" s="789"/>
      <c r="O357" s="789"/>
      <c r="P357" s="789"/>
      <c r="Q357" s="789"/>
      <c r="R357" s="789"/>
      <c r="S357" s="789"/>
      <c r="T357" s="789"/>
      <c r="U357" s="789"/>
      <c r="V357" s="789"/>
      <c r="W357" s="789"/>
      <c r="X357" s="789"/>
      <c r="Y357" s="789"/>
      <c r="Z357" s="789"/>
      <c r="AA357" s="789"/>
      <c r="AB357" s="789"/>
      <c r="AC357" s="789"/>
      <c r="AD357" s="789"/>
      <c r="AE357" s="789"/>
    </row>
    <row r="358" spans="1:31">
      <c r="A358" s="789"/>
      <c r="K358" s="789"/>
      <c r="L358" s="789"/>
      <c r="M358" s="789"/>
      <c r="N358" s="789"/>
      <c r="O358" s="789"/>
      <c r="P358" s="789"/>
      <c r="Q358" s="789"/>
      <c r="R358" s="789"/>
      <c r="S358" s="789"/>
      <c r="T358" s="789"/>
      <c r="U358" s="789"/>
      <c r="V358" s="789"/>
      <c r="W358" s="789"/>
      <c r="X358" s="789"/>
      <c r="Y358" s="789"/>
      <c r="Z358" s="789"/>
      <c r="AA358" s="789"/>
      <c r="AB358" s="789"/>
      <c r="AC358" s="789"/>
      <c r="AD358" s="789"/>
      <c r="AE358" s="789"/>
    </row>
    <row r="359" spans="1:31">
      <c r="A359" s="789"/>
      <c r="K359" s="789"/>
      <c r="L359" s="789"/>
      <c r="M359" s="789"/>
      <c r="N359" s="789"/>
      <c r="O359" s="789"/>
      <c r="P359" s="789"/>
      <c r="Q359" s="789"/>
      <c r="R359" s="789"/>
      <c r="S359" s="789"/>
      <c r="T359" s="789"/>
      <c r="U359" s="789"/>
      <c r="V359" s="789"/>
      <c r="W359" s="789"/>
      <c r="X359" s="789"/>
      <c r="Y359" s="789"/>
      <c r="Z359" s="789"/>
      <c r="AA359" s="789"/>
      <c r="AB359" s="789"/>
      <c r="AC359" s="789"/>
      <c r="AD359" s="789"/>
      <c r="AE359" s="789"/>
    </row>
    <row r="360" spans="1:31">
      <c r="A360" s="789"/>
      <c r="K360" s="789"/>
      <c r="L360" s="789"/>
      <c r="M360" s="789"/>
      <c r="N360" s="789"/>
      <c r="O360" s="789"/>
      <c r="P360" s="789"/>
      <c r="Q360" s="789"/>
      <c r="R360" s="789"/>
      <c r="S360" s="789"/>
      <c r="T360" s="789"/>
      <c r="U360" s="789"/>
      <c r="V360" s="789"/>
      <c r="W360" s="789"/>
      <c r="X360" s="789"/>
      <c r="Y360" s="789"/>
      <c r="Z360" s="789"/>
      <c r="AA360" s="789"/>
      <c r="AB360" s="789"/>
      <c r="AC360" s="789"/>
      <c r="AD360" s="789"/>
      <c r="AE360" s="789"/>
    </row>
    <row r="361" spans="1:31">
      <c r="A361" s="789"/>
      <c r="K361" s="789"/>
      <c r="L361" s="789"/>
      <c r="M361" s="789"/>
      <c r="N361" s="789"/>
      <c r="O361" s="789"/>
      <c r="P361" s="789"/>
      <c r="Q361" s="789"/>
      <c r="R361" s="789"/>
      <c r="S361" s="789"/>
      <c r="T361" s="789"/>
      <c r="U361" s="789"/>
      <c r="V361" s="789"/>
      <c r="W361" s="789"/>
      <c r="X361" s="789"/>
      <c r="Y361" s="789"/>
      <c r="Z361" s="789"/>
      <c r="AA361" s="789"/>
      <c r="AB361" s="789"/>
      <c r="AC361" s="789"/>
      <c r="AD361" s="789"/>
      <c r="AE361" s="789"/>
    </row>
    <row r="362" spans="1:31">
      <c r="A362" s="789"/>
      <c r="K362" s="789"/>
      <c r="L362" s="789"/>
      <c r="M362" s="789"/>
      <c r="N362" s="789"/>
      <c r="O362" s="789"/>
      <c r="P362" s="789"/>
      <c r="Q362" s="789"/>
      <c r="R362" s="789"/>
      <c r="S362" s="789"/>
      <c r="T362" s="789"/>
      <c r="U362" s="789"/>
      <c r="V362" s="789"/>
      <c r="W362" s="789"/>
      <c r="X362" s="789"/>
      <c r="Y362" s="789"/>
      <c r="Z362" s="789"/>
      <c r="AA362" s="789"/>
      <c r="AB362" s="789"/>
      <c r="AC362" s="789"/>
      <c r="AD362" s="789"/>
      <c r="AE362" s="789"/>
    </row>
    <row r="363" spans="1:31">
      <c r="A363" s="789"/>
      <c r="K363" s="789"/>
      <c r="L363" s="789"/>
      <c r="M363" s="789"/>
      <c r="N363" s="789"/>
      <c r="O363" s="789"/>
      <c r="P363" s="789"/>
      <c r="Q363" s="789"/>
      <c r="R363" s="789"/>
      <c r="S363" s="789"/>
      <c r="T363" s="789"/>
      <c r="U363" s="789"/>
      <c r="V363" s="789"/>
      <c r="W363" s="789"/>
      <c r="X363" s="789"/>
      <c r="Y363" s="789"/>
      <c r="Z363" s="789"/>
      <c r="AA363" s="789"/>
      <c r="AB363" s="789"/>
      <c r="AC363" s="789"/>
      <c r="AD363" s="789"/>
      <c r="AE363" s="789"/>
    </row>
    <row r="364" spans="1:31">
      <c r="A364" s="789"/>
      <c r="K364" s="789"/>
      <c r="L364" s="789"/>
      <c r="M364" s="789"/>
      <c r="N364" s="789"/>
      <c r="O364" s="789"/>
      <c r="P364" s="789"/>
      <c r="Q364" s="789"/>
      <c r="R364" s="789"/>
      <c r="S364" s="789"/>
      <c r="T364" s="789"/>
      <c r="U364" s="789"/>
      <c r="V364" s="789"/>
      <c r="W364" s="789"/>
      <c r="X364" s="789"/>
      <c r="Y364" s="789"/>
      <c r="Z364" s="789"/>
      <c r="AA364" s="789"/>
      <c r="AB364" s="789"/>
      <c r="AC364" s="789"/>
      <c r="AD364" s="789"/>
      <c r="AE364" s="789"/>
    </row>
    <row r="365" spans="1:31">
      <c r="A365" s="789"/>
      <c r="K365" s="789"/>
      <c r="L365" s="789"/>
      <c r="M365" s="789"/>
      <c r="N365" s="789"/>
      <c r="O365" s="789"/>
      <c r="P365" s="789"/>
      <c r="Q365" s="789"/>
      <c r="R365" s="789"/>
      <c r="S365" s="789"/>
      <c r="T365" s="789"/>
      <c r="U365" s="789"/>
      <c r="V365" s="789"/>
      <c r="W365" s="789"/>
      <c r="X365" s="789"/>
      <c r="Y365" s="789"/>
      <c r="Z365" s="789"/>
      <c r="AA365" s="789"/>
      <c r="AB365" s="789"/>
      <c r="AC365" s="789"/>
      <c r="AD365" s="789"/>
      <c r="AE365" s="789"/>
    </row>
    <row r="366" spans="1:31">
      <c r="A366" s="789"/>
      <c r="K366" s="789"/>
      <c r="L366" s="789"/>
      <c r="M366" s="789"/>
      <c r="N366" s="789"/>
      <c r="O366" s="789"/>
      <c r="P366" s="789"/>
      <c r="Q366" s="789"/>
      <c r="R366" s="789"/>
      <c r="S366" s="789"/>
      <c r="T366" s="789"/>
      <c r="U366" s="789"/>
      <c r="V366" s="789"/>
      <c r="W366" s="789"/>
      <c r="X366" s="789"/>
      <c r="Y366" s="789"/>
      <c r="Z366" s="789"/>
      <c r="AA366" s="789"/>
      <c r="AB366" s="789"/>
      <c r="AC366" s="789"/>
      <c r="AD366" s="789"/>
      <c r="AE366" s="789"/>
    </row>
    <row r="367" spans="1:31">
      <c r="A367" s="789"/>
      <c r="K367" s="789"/>
      <c r="L367" s="789"/>
      <c r="M367" s="789"/>
      <c r="N367" s="789"/>
      <c r="O367" s="789"/>
      <c r="P367" s="789"/>
      <c r="Q367" s="789"/>
      <c r="R367" s="789"/>
      <c r="S367" s="789"/>
      <c r="T367" s="789"/>
      <c r="U367" s="789"/>
      <c r="V367" s="789"/>
      <c r="W367" s="789"/>
      <c r="X367" s="789"/>
      <c r="Y367" s="789"/>
      <c r="Z367" s="789"/>
      <c r="AA367" s="789"/>
      <c r="AB367" s="789"/>
      <c r="AC367" s="789"/>
      <c r="AD367" s="789"/>
      <c r="AE367" s="789"/>
    </row>
    <row r="368" spans="1:31">
      <c r="A368" s="789"/>
      <c r="K368" s="789"/>
      <c r="L368" s="789"/>
      <c r="M368" s="789"/>
      <c r="N368" s="789"/>
      <c r="O368" s="789"/>
      <c r="P368" s="789"/>
      <c r="Q368" s="789"/>
      <c r="R368" s="789"/>
      <c r="S368" s="789"/>
      <c r="T368" s="789"/>
      <c r="U368" s="789"/>
      <c r="V368" s="789"/>
      <c r="W368" s="789"/>
      <c r="X368" s="789"/>
      <c r="Y368" s="789"/>
      <c r="Z368" s="789"/>
      <c r="AA368" s="789"/>
      <c r="AB368" s="789"/>
      <c r="AC368" s="789"/>
      <c r="AD368" s="789"/>
      <c r="AE368" s="789"/>
    </row>
    <row r="369" spans="1:31">
      <c r="A369" s="789"/>
      <c r="K369" s="789"/>
      <c r="L369" s="789"/>
      <c r="M369" s="789"/>
      <c r="N369" s="789"/>
      <c r="O369" s="789"/>
      <c r="P369" s="789"/>
      <c r="Q369" s="789"/>
      <c r="R369" s="789"/>
      <c r="S369" s="789"/>
      <c r="T369" s="789"/>
      <c r="U369" s="789"/>
      <c r="V369" s="789"/>
      <c r="W369" s="789"/>
      <c r="X369" s="789"/>
      <c r="Y369" s="789"/>
      <c r="Z369" s="789"/>
      <c r="AA369" s="789"/>
      <c r="AB369" s="789"/>
      <c r="AC369" s="789"/>
      <c r="AD369" s="789"/>
      <c r="AE369" s="789"/>
    </row>
    <row r="370" spans="1:31">
      <c r="A370" s="789"/>
      <c r="K370" s="789"/>
      <c r="L370" s="789"/>
      <c r="M370" s="789"/>
      <c r="N370" s="789"/>
      <c r="O370" s="789"/>
      <c r="P370" s="789"/>
      <c r="Q370" s="789"/>
      <c r="R370" s="789"/>
      <c r="S370" s="789"/>
      <c r="T370" s="789"/>
      <c r="U370" s="789"/>
      <c r="V370" s="789"/>
      <c r="W370" s="789"/>
      <c r="X370" s="789"/>
      <c r="Y370" s="789"/>
      <c r="Z370" s="789"/>
      <c r="AA370" s="789"/>
      <c r="AB370" s="789"/>
      <c r="AC370" s="789"/>
      <c r="AD370" s="789"/>
      <c r="AE370" s="789"/>
    </row>
    <row r="371" spans="1:31">
      <c r="A371" s="789"/>
      <c r="K371" s="789"/>
      <c r="L371" s="789"/>
      <c r="M371" s="789"/>
      <c r="N371" s="789"/>
      <c r="O371" s="789"/>
      <c r="P371" s="789"/>
      <c r="Q371" s="789"/>
      <c r="R371" s="789"/>
      <c r="S371" s="789"/>
      <c r="T371" s="789"/>
      <c r="U371" s="789"/>
      <c r="V371" s="789"/>
      <c r="W371" s="789"/>
      <c r="X371" s="789"/>
      <c r="Y371" s="789"/>
      <c r="Z371" s="789"/>
      <c r="AA371" s="789"/>
      <c r="AB371" s="789"/>
      <c r="AC371" s="789"/>
      <c r="AD371" s="789"/>
      <c r="AE371" s="789"/>
    </row>
    <row r="372" spans="1:31">
      <c r="A372" s="789"/>
      <c r="K372" s="789"/>
      <c r="L372" s="789"/>
      <c r="M372" s="789"/>
      <c r="N372" s="789"/>
      <c r="O372" s="789"/>
      <c r="P372" s="789"/>
      <c r="Q372" s="789"/>
      <c r="R372" s="789"/>
      <c r="S372" s="789"/>
      <c r="T372" s="789"/>
      <c r="U372" s="789"/>
      <c r="V372" s="789"/>
      <c r="W372" s="789"/>
      <c r="X372" s="789"/>
      <c r="Y372" s="789"/>
      <c r="Z372" s="789"/>
      <c r="AA372" s="789"/>
      <c r="AB372" s="789"/>
      <c r="AC372" s="789"/>
      <c r="AD372" s="789"/>
      <c r="AE372" s="789"/>
    </row>
    <row r="373" spans="1:31">
      <c r="A373" s="789"/>
      <c r="K373" s="789"/>
      <c r="L373" s="789"/>
      <c r="M373" s="789"/>
      <c r="N373" s="789"/>
      <c r="O373" s="789"/>
      <c r="P373" s="789"/>
      <c r="Q373" s="789"/>
      <c r="R373" s="789"/>
      <c r="S373" s="789"/>
      <c r="T373" s="789"/>
      <c r="U373" s="789"/>
      <c r="V373" s="789"/>
      <c r="W373" s="789"/>
      <c r="X373" s="789"/>
      <c r="Y373" s="789"/>
      <c r="Z373" s="789"/>
      <c r="AA373" s="789"/>
      <c r="AB373" s="789"/>
      <c r="AC373" s="789"/>
      <c r="AD373" s="789"/>
      <c r="AE373" s="789"/>
    </row>
    <row r="374" spans="1:31">
      <c r="A374" s="789"/>
      <c r="K374" s="789"/>
      <c r="L374" s="789"/>
      <c r="M374" s="789"/>
      <c r="N374" s="789"/>
      <c r="O374" s="789"/>
      <c r="P374" s="789"/>
      <c r="Q374" s="789"/>
      <c r="R374" s="789"/>
      <c r="S374" s="789"/>
      <c r="T374" s="789"/>
      <c r="U374" s="789"/>
      <c r="V374" s="789"/>
      <c r="W374" s="789"/>
      <c r="X374" s="789"/>
      <c r="Y374" s="789"/>
      <c r="Z374" s="789"/>
      <c r="AA374" s="789"/>
      <c r="AB374" s="789"/>
      <c r="AC374" s="789"/>
      <c r="AD374" s="789"/>
      <c r="AE374" s="789"/>
    </row>
    <row r="375" spans="1:31">
      <c r="A375" s="789"/>
      <c r="K375" s="789"/>
      <c r="L375" s="789"/>
      <c r="M375" s="789"/>
      <c r="N375" s="789"/>
      <c r="O375" s="789"/>
      <c r="P375" s="789"/>
      <c r="Q375" s="789"/>
      <c r="R375" s="789"/>
      <c r="S375" s="789"/>
      <c r="T375" s="789"/>
      <c r="U375" s="789"/>
      <c r="V375" s="789"/>
      <c r="W375" s="789"/>
      <c r="X375" s="789"/>
      <c r="Y375" s="789"/>
      <c r="Z375" s="789"/>
      <c r="AA375" s="789"/>
      <c r="AB375" s="789"/>
      <c r="AC375" s="789"/>
      <c r="AD375" s="789"/>
      <c r="AE375" s="789"/>
    </row>
    <row r="376" spans="1:31">
      <c r="A376" s="789"/>
      <c r="K376" s="789"/>
      <c r="L376" s="789"/>
      <c r="M376" s="789"/>
      <c r="N376" s="789"/>
      <c r="O376" s="789"/>
      <c r="P376" s="789"/>
      <c r="Q376" s="789"/>
      <c r="R376" s="789"/>
      <c r="S376" s="789"/>
      <c r="T376" s="789"/>
      <c r="U376" s="789"/>
      <c r="V376" s="789"/>
      <c r="W376" s="789"/>
      <c r="X376" s="789"/>
      <c r="Y376" s="789"/>
      <c r="Z376" s="789"/>
      <c r="AA376" s="789"/>
      <c r="AB376" s="789"/>
      <c r="AC376" s="789"/>
      <c r="AD376" s="789"/>
      <c r="AE376" s="789"/>
    </row>
    <row r="377" spans="1:31">
      <c r="A377" s="789"/>
      <c r="K377" s="789"/>
      <c r="L377" s="789"/>
      <c r="M377" s="789"/>
      <c r="N377" s="789"/>
      <c r="O377" s="789"/>
      <c r="P377" s="789"/>
      <c r="Q377" s="789"/>
      <c r="R377" s="789"/>
      <c r="S377" s="789"/>
      <c r="T377" s="789"/>
      <c r="U377" s="789"/>
      <c r="V377" s="789"/>
      <c r="W377" s="789"/>
      <c r="X377" s="789"/>
      <c r="Y377" s="789"/>
      <c r="Z377" s="789"/>
      <c r="AA377" s="789"/>
      <c r="AB377" s="789"/>
      <c r="AC377" s="789"/>
      <c r="AD377" s="789"/>
      <c r="AE377" s="789"/>
    </row>
    <row r="378" spans="1:31">
      <c r="A378" s="789"/>
      <c r="K378" s="789"/>
      <c r="L378" s="789"/>
      <c r="M378" s="789"/>
      <c r="N378" s="789"/>
      <c r="O378" s="789"/>
      <c r="P378" s="789"/>
      <c r="Q378" s="789"/>
      <c r="R378" s="789"/>
      <c r="S378" s="789"/>
      <c r="T378" s="789"/>
      <c r="U378" s="789"/>
      <c r="V378" s="789"/>
      <c r="W378" s="789"/>
      <c r="X378" s="789"/>
      <c r="Y378" s="789"/>
      <c r="Z378" s="789"/>
      <c r="AA378" s="789"/>
      <c r="AB378" s="789"/>
      <c r="AC378" s="789"/>
      <c r="AD378" s="789"/>
      <c r="AE378" s="789"/>
    </row>
    <row r="379" spans="1:31">
      <c r="A379" s="789"/>
      <c r="K379" s="789"/>
      <c r="L379" s="789"/>
      <c r="M379" s="789"/>
      <c r="N379" s="789"/>
      <c r="O379" s="789"/>
      <c r="P379" s="789"/>
      <c r="Q379" s="789"/>
      <c r="R379" s="789"/>
      <c r="S379" s="789"/>
      <c r="T379" s="789"/>
      <c r="U379" s="789"/>
      <c r="V379" s="789"/>
      <c r="W379" s="789"/>
      <c r="X379" s="789"/>
      <c r="Y379" s="789"/>
      <c r="Z379" s="789"/>
      <c r="AA379" s="789"/>
      <c r="AB379" s="789"/>
      <c r="AC379" s="789"/>
      <c r="AD379" s="789"/>
      <c r="AE379" s="789"/>
    </row>
    <row r="380" spans="1:31">
      <c r="A380" s="789"/>
      <c r="K380" s="789"/>
      <c r="L380" s="789"/>
      <c r="M380" s="789"/>
      <c r="N380" s="789"/>
      <c r="O380" s="789"/>
      <c r="P380" s="789"/>
      <c r="Q380" s="789"/>
      <c r="R380" s="789"/>
      <c r="S380" s="789"/>
      <c r="T380" s="789"/>
      <c r="U380" s="789"/>
      <c r="V380" s="789"/>
      <c r="W380" s="789"/>
      <c r="X380" s="789"/>
      <c r="Y380" s="789"/>
      <c r="Z380" s="789"/>
      <c r="AA380" s="789"/>
      <c r="AB380" s="789"/>
      <c r="AC380" s="789"/>
      <c r="AD380" s="789"/>
      <c r="AE380" s="789"/>
    </row>
    <row r="381" spans="1:31">
      <c r="A381" s="789"/>
      <c r="K381" s="789"/>
      <c r="L381" s="789"/>
      <c r="M381" s="789"/>
      <c r="N381" s="789"/>
      <c r="O381" s="789"/>
      <c r="P381" s="789"/>
      <c r="Q381" s="789"/>
      <c r="R381" s="789"/>
      <c r="S381" s="789"/>
      <c r="T381" s="789"/>
      <c r="U381" s="789"/>
      <c r="V381" s="789"/>
      <c r="W381" s="789"/>
      <c r="X381" s="789"/>
      <c r="Y381" s="789"/>
      <c r="Z381" s="789"/>
      <c r="AA381" s="789"/>
      <c r="AB381" s="789"/>
      <c r="AC381" s="789"/>
      <c r="AD381" s="789"/>
      <c r="AE381" s="789"/>
    </row>
    <row r="382" spans="1:31">
      <c r="A382" s="789"/>
      <c r="K382" s="789"/>
      <c r="L382" s="789"/>
      <c r="M382" s="789"/>
      <c r="N382" s="789"/>
      <c r="O382" s="789"/>
      <c r="P382" s="789"/>
      <c r="Q382" s="789"/>
      <c r="R382" s="789"/>
      <c r="S382" s="789"/>
      <c r="T382" s="789"/>
      <c r="U382" s="789"/>
      <c r="V382" s="789"/>
      <c r="W382" s="789"/>
      <c r="X382" s="789"/>
      <c r="Y382" s="789"/>
      <c r="Z382" s="789"/>
      <c r="AA382" s="789"/>
      <c r="AB382" s="789"/>
      <c r="AC382" s="789"/>
      <c r="AD382" s="789"/>
      <c r="AE382" s="789"/>
    </row>
    <row r="383" spans="1:31">
      <c r="A383" s="789"/>
      <c r="K383" s="789"/>
      <c r="L383" s="789"/>
      <c r="M383" s="789"/>
      <c r="N383" s="789"/>
      <c r="O383" s="789"/>
      <c r="P383" s="789"/>
      <c r="Q383" s="789"/>
      <c r="R383" s="789"/>
      <c r="S383" s="789"/>
      <c r="T383" s="789"/>
      <c r="U383" s="789"/>
      <c r="V383" s="789"/>
      <c r="W383" s="789"/>
      <c r="X383" s="789"/>
      <c r="Y383" s="789"/>
      <c r="Z383" s="789"/>
      <c r="AA383" s="789"/>
      <c r="AB383" s="789"/>
      <c r="AC383" s="789"/>
      <c r="AD383" s="789"/>
      <c r="AE383" s="789"/>
    </row>
    <row r="384" spans="1:31">
      <c r="A384" s="789"/>
      <c r="K384" s="789"/>
      <c r="L384" s="789"/>
      <c r="M384" s="789"/>
      <c r="N384" s="789"/>
      <c r="O384" s="789"/>
      <c r="P384" s="789"/>
      <c r="Q384" s="789"/>
      <c r="R384" s="789"/>
      <c r="S384" s="789"/>
      <c r="T384" s="789"/>
      <c r="U384" s="789"/>
      <c r="V384" s="789"/>
      <c r="W384" s="789"/>
      <c r="X384" s="789"/>
      <c r="Y384" s="789"/>
      <c r="Z384" s="789"/>
      <c r="AA384" s="789"/>
      <c r="AB384" s="789"/>
      <c r="AC384" s="789"/>
      <c r="AD384" s="789"/>
      <c r="AE384" s="789"/>
    </row>
    <row r="385" spans="1:31">
      <c r="A385" s="789"/>
      <c r="K385" s="789"/>
      <c r="L385" s="789"/>
      <c r="M385" s="789"/>
      <c r="N385" s="789"/>
      <c r="O385" s="789"/>
      <c r="P385" s="789"/>
      <c r="Q385" s="789"/>
      <c r="R385" s="789"/>
      <c r="S385" s="789"/>
      <c r="T385" s="789"/>
      <c r="U385" s="789"/>
      <c r="V385" s="789"/>
      <c r="W385" s="789"/>
      <c r="X385" s="789"/>
      <c r="Y385" s="789"/>
      <c r="Z385" s="789"/>
      <c r="AA385" s="789"/>
      <c r="AB385" s="789"/>
      <c r="AC385" s="789"/>
      <c r="AD385" s="789"/>
      <c r="AE385" s="789"/>
    </row>
    <row r="386" spans="1:31">
      <c r="A386" s="789"/>
      <c r="K386" s="789"/>
      <c r="L386" s="789"/>
      <c r="M386" s="789"/>
      <c r="N386" s="789"/>
      <c r="O386" s="789"/>
      <c r="P386" s="789"/>
      <c r="Q386" s="789"/>
      <c r="R386" s="789"/>
      <c r="S386" s="789"/>
      <c r="T386" s="789"/>
      <c r="U386" s="789"/>
      <c r="V386" s="789"/>
      <c r="W386" s="789"/>
      <c r="X386" s="789"/>
      <c r="Y386" s="789"/>
      <c r="Z386" s="789"/>
      <c r="AA386" s="789"/>
      <c r="AB386" s="789"/>
      <c r="AC386" s="789"/>
      <c r="AD386" s="789"/>
      <c r="AE386" s="789"/>
    </row>
    <row r="387" spans="1:31">
      <c r="A387" s="789"/>
      <c r="K387" s="789"/>
      <c r="L387" s="789"/>
      <c r="M387" s="789"/>
      <c r="N387" s="789"/>
      <c r="O387" s="789"/>
      <c r="P387" s="789"/>
      <c r="Q387" s="789"/>
      <c r="R387" s="789"/>
      <c r="S387" s="789"/>
      <c r="T387" s="789"/>
      <c r="U387" s="789"/>
      <c r="V387" s="789"/>
      <c r="W387" s="789"/>
      <c r="X387" s="789"/>
      <c r="Y387" s="789"/>
      <c r="Z387" s="789"/>
      <c r="AA387" s="789"/>
      <c r="AB387" s="789"/>
      <c r="AC387" s="789"/>
      <c r="AD387" s="789"/>
      <c r="AE387" s="789"/>
    </row>
    <row r="388" spans="1:31">
      <c r="A388" s="789"/>
      <c r="K388" s="789"/>
      <c r="L388" s="789"/>
      <c r="M388" s="789"/>
      <c r="N388" s="789"/>
      <c r="O388" s="789"/>
      <c r="P388" s="789"/>
      <c r="Q388" s="789"/>
      <c r="R388" s="789"/>
      <c r="S388" s="789"/>
      <c r="T388" s="789"/>
      <c r="U388" s="789"/>
      <c r="V388" s="789"/>
      <c r="W388" s="789"/>
      <c r="X388" s="789"/>
      <c r="Y388" s="789"/>
      <c r="Z388" s="789"/>
      <c r="AA388" s="789"/>
      <c r="AB388" s="789"/>
      <c r="AC388" s="789"/>
      <c r="AD388" s="789"/>
      <c r="AE388" s="789"/>
    </row>
    <row r="389" spans="1:31">
      <c r="A389" s="789"/>
      <c r="K389" s="789"/>
      <c r="L389" s="789"/>
      <c r="M389" s="789"/>
      <c r="N389" s="789"/>
      <c r="O389" s="789"/>
      <c r="P389" s="789"/>
      <c r="Q389" s="789"/>
      <c r="R389" s="789"/>
      <c r="S389" s="789"/>
      <c r="T389" s="789"/>
      <c r="U389" s="789"/>
      <c r="V389" s="789"/>
      <c r="W389" s="789"/>
      <c r="X389" s="789"/>
      <c r="Y389" s="789"/>
      <c r="Z389" s="789"/>
      <c r="AA389" s="789"/>
      <c r="AB389" s="789"/>
      <c r="AC389" s="789"/>
      <c r="AD389" s="789"/>
      <c r="AE389" s="789"/>
    </row>
    <row r="390" spans="1:31">
      <c r="A390" s="789"/>
      <c r="K390" s="789"/>
      <c r="L390" s="789"/>
      <c r="M390" s="789"/>
      <c r="N390" s="789"/>
      <c r="O390" s="789"/>
      <c r="P390" s="789"/>
      <c r="Q390" s="789"/>
      <c r="R390" s="789"/>
      <c r="S390" s="789"/>
      <c r="T390" s="789"/>
      <c r="U390" s="789"/>
      <c r="V390" s="789"/>
      <c r="W390" s="789"/>
      <c r="X390" s="789"/>
      <c r="Y390" s="789"/>
      <c r="Z390" s="789"/>
      <c r="AA390" s="789"/>
      <c r="AB390" s="789"/>
      <c r="AC390" s="789"/>
      <c r="AD390" s="789"/>
      <c r="AE390" s="789"/>
    </row>
    <row r="391" spans="1:31">
      <c r="A391" s="789"/>
      <c r="K391" s="789"/>
      <c r="L391" s="789"/>
      <c r="M391" s="789"/>
      <c r="N391" s="789"/>
      <c r="O391" s="789"/>
      <c r="P391" s="789"/>
      <c r="Q391" s="789"/>
      <c r="R391" s="789"/>
      <c r="S391" s="789"/>
      <c r="T391" s="789"/>
      <c r="U391" s="789"/>
      <c r="V391" s="789"/>
      <c r="W391" s="789"/>
      <c r="X391" s="789"/>
      <c r="Y391" s="789"/>
      <c r="Z391" s="789"/>
      <c r="AA391" s="789"/>
      <c r="AB391" s="789"/>
      <c r="AC391" s="789"/>
      <c r="AD391" s="789"/>
      <c r="AE391" s="789"/>
    </row>
    <row r="392" spans="1:31">
      <c r="A392" s="789"/>
      <c r="K392" s="789"/>
      <c r="L392" s="789"/>
      <c r="M392" s="789"/>
      <c r="N392" s="789"/>
      <c r="O392" s="789"/>
      <c r="P392" s="789"/>
      <c r="Q392" s="789"/>
      <c r="R392" s="789"/>
      <c r="S392" s="789"/>
      <c r="T392" s="789"/>
      <c r="U392" s="789"/>
      <c r="V392" s="789"/>
      <c r="W392" s="789"/>
      <c r="X392" s="789"/>
      <c r="Y392" s="789"/>
      <c r="Z392" s="789"/>
      <c r="AA392" s="789"/>
      <c r="AB392" s="789"/>
      <c r="AC392" s="789"/>
      <c r="AD392" s="789"/>
      <c r="AE392" s="789"/>
    </row>
    <row r="393" spans="1:31">
      <c r="A393" s="789"/>
      <c r="K393" s="789"/>
      <c r="L393" s="789"/>
      <c r="M393" s="789"/>
      <c r="N393" s="789"/>
      <c r="O393" s="789"/>
      <c r="P393" s="789"/>
      <c r="Q393" s="789"/>
      <c r="R393" s="789"/>
      <c r="S393" s="789"/>
      <c r="T393" s="789"/>
      <c r="U393" s="789"/>
      <c r="V393" s="789"/>
      <c r="W393" s="789"/>
      <c r="X393" s="789"/>
      <c r="Y393" s="789"/>
      <c r="Z393" s="789"/>
      <c r="AA393" s="789"/>
      <c r="AB393" s="789"/>
      <c r="AC393" s="789"/>
      <c r="AD393" s="789"/>
      <c r="AE393" s="789"/>
    </row>
    <row r="394" spans="1:31">
      <c r="A394" s="789"/>
      <c r="K394" s="789"/>
      <c r="L394" s="789"/>
      <c r="M394" s="789"/>
      <c r="N394" s="789"/>
      <c r="O394" s="789"/>
      <c r="P394" s="789"/>
      <c r="Q394" s="789"/>
      <c r="R394" s="789"/>
      <c r="S394" s="789"/>
      <c r="T394" s="789"/>
      <c r="U394" s="789"/>
      <c r="V394" s="789"/>
      <c r="W394" s="789"/>
      <c r="X394" s="789"/>
      <c r="Y394" s="789"/>
      <c r="Z394" s="789"/>
      <c r="AA394" s="789"/>
      <c r="AB394" s="789"/>
      <c r="AC394" s="789"/>
      <c r="AD394" s="789"/>
      <c r="AE394" s="789"/>
    </row>
    <row r="395" spans="1:31">
      <c r="A395" s="789"/>
      <c r="K395" s="789"/>
      <c r="L395" s="789"/>
      <c r="M395" s="789"/>
      <c r="N395" s="789"/>
      <c r="O395" s="789"/>
      <c r="P395" s="789"/>
      <c r="Q395" s="789"/>
      <c r="R395" s="789"/>
      <c r="S395" s="789"/>
      <c r="T395" s="789"/>
      <c r="U395" s="789"/>
      <c r="V395" s="789"/>
      <c r="W395" s="789"/>
      <c r="X395" s="789"/>
      <c r="Y395" s="789"/>
      <c r="Z395" s="789"/>
      <c r="AA395" s="789"/>
      <c r="AB395" s="789"/>
      <c r="AC395" s="789"/>
      <c r="AD395" s="789"/>
      <c r="AE395" s="789"/>
    </row>
    <row r="396" spans="1:31">
      <c r="A396" s="789"/>
      <c r="K396" s="789"/>
      <c r="L396" s="789"/>
      <c r="M396" s="789"/>
      <c r="N396" s="789"/>
      <c r="O396" s="789"/>
      <c r="P396" s="789"/>
      <c r="Q396" s="789"/>
      <c r="R396" s="789"/>
      <c r="S396" s="789"/>
      <c r="T396" s="789"/>
      <c r="U396" s="789"/>
      <c r="V396" s="789"/>
      <c r="W396" s="789"/>
      <c r="X396" s="789"/>
      <c r="Y396" s="789"/>
      <c r="Z396" s="789"/>
      <c r="AA396" s="789"/>
      <c r="AB396" s="789"/>
      <c r="AC396" s="789"/>
      <c r="AD396" s="789"/>
      <c r="AE396" s="789"/>
    </row>
    <row r="397" spans="1:31">
      <c r="A397" s="789"/>
      <c r="K397" s="789"/>
      <c r="L397" s="789"/>
      <c r="M397" s="789"/>
      <c r="N397" s="789"/>
      <c r="O397" s="789"/>
      <c r="P397" s="789"/>
      <c r="Q397" s="789"/>
      <c r="R397" s="789"/>
      <c r="S397" s="789"/>
      <c r="T397" s="789"/>
      <c r="U397" s="789"/>
      <c r="V397" s="789"/>
      <c r="W397" s="789"/>
      <c r="X397" s="789"/>
      <c r="Y397" s="789"/>
      <c r="Z397" s="789"/>
      <c r="AA397" s="789"/>
      <c r="AB397" s="789"/>
      <c r="AC397" s="789"/>
      <c r="AD397" s="789"/>
      <c r="AE397" s="789"/>
    </row>
    <row r="398" spans="1:31">
      <c r="A398" s="789"/>
      <c r="K398" s="789"/>
      <c r="L398" s="789"/>
      <c r="M398" s="789"/>
      <c r="N398" s="789"/>
      <c r="O398" s="789"/>
      <c r="P398" s="789"/>
      <c r="Q398" s="789"/>
      <c r="R398" s="789"/>
      <c r="S398" s="789"/>
      <c r="T398" s="789"/>
      <c r="U398" s="789"/>
      <c r="V398" s="789"/>
      <c r="W398" s="789"/>
      <c r="X398" s="789"/>
      <c r="Y398" s="789"/>
      <c r="Z398" s="789"/>
      <c r="AA398" s="789"/>
      <c r="AB398" s="789"/>
      <c r="AC398" s="789"/>
      <c r="AD398" s="789"/>
      <c r="AE398" s="789"/>
    </row>
    <row r="399" spans="1:31">
      <c r="A399" s="789"/>
      <c r="K399" s="789"/>
      <c r="L399" s="789"/>
      <c r="M399" s="789"/>
      <c r="N399" s="789"/>
      <c r="O399" s="789"/>
      <c r="P399" s="789"/>
      <c r="Q399" s="789"/>
      <c r="R399" s="789"/>
      <c r="S399" s="789"/>
      <c r="T399" s="789"/>
      <c r="U399" s="789"/>
      <c r="V399" s="789"/>
      <c r="W399" s="789"/>
      <c r="X399" s="789"/>
      <c r="Y399" s="789"/>
      <c r="Z399" s="789"/>
      <c r="AA399" s="789"/>
      <c r="AB399" s="789"/>
      <c r="AC399" s="789"/>
      <c r="AD399" s="789"/>
      <c r="AE399" s="789"/>
    </row>
    <row r="400" spans="1:31">
      <c r="A400" s="789"/>
      <c r="K400" s="789"/>
      <c r="L400" s="789"/>
      <c r="M400" s="789"/>
      <c r="N400" s="789"/>
      <c r="O400" s="789"/>
      <c r="P400" s="789"/>
      <c r="Q400" s="789"/>
      <c r="R400" s="789"/>
      <c r="S400" s="789"/>
      <c r="T400" s="789"/>
      <c r="U400" s="789"/>
      <c r="V400" s="789"/>
      <c r="W400" s="789"/>
      <c r="X400" s="789"/>
      <c r="Y400" s="789"/>
      <c r="Z400" s="789"/>
      <c r="AA400" s="789"/>
      <c r="AB400" s="789"/>
      <c r="AC400" s="789"/>
      <c r="AD400" s="789"/>
      <c r="AE400" s="789"/>
    </row>
    <row r="401" spans="1:31">
      <c r="A401" s="789"/>
      <c r="K401" s="789"/>
      <c r="L401" s="789"/>
      <c r="M401" s="789"/>
      <c r="N401" s="789"/>
      <c r="O401" s="789"/>
      <c r="P401" s="789"/>
      <c r="Q401" s="789"/>
      <c r="R401" s="789"/>
      <c r="S401" s="789"/>
      <c r="T401" s="789"/>
      <c r="U401" s="789"/>
      <c r="V401" s="789"/>
      <c r="W401" s="789"/>
      <c r="X401" s="789"/>
      <c r="Y401" s="789"/>
      <c r="Z401" s="789"/>
      <c r="AA401" s="789"/>
      <c r="AB401" s="789"/>
      <c r="AC401" s="789"/>
      <c r="AD401" s="789"/>
      <c r="AE401" s="789"/>
    </row>
    <row r="402" spans="1:31">
      <c r="A402" s="789"/>
      <c r="K402" s="789"/>
      <c r="L402" s="789"/>
      <c r="M402" s="789"/>
      <c r="N402" s="789"/>
      <c r="O402" s="789"/>
      <c r="P402" s="789"/>
      <c r="Q402" s="789"/>
      <c r="R402" s="789"/>
      <c r="S402" s="789"/>
      <c r="T402" s="789"/>
      <c r="U402" s="789"/>
      <c r="V402" s="789"/>
      <c r="W402" s="789"/>
      <c r="X402" s="789"/>
      <c r="Y402" s="789"/>
      <c r="Z402" s="789"/>
      <c r="AA402" s="789"/>
      <c r="AB402" s="789"/>
      <c r="AC402" s="789"/>
      <c r="AD402" s="789"/>
      <c r="AE402" s="789"/>
    </row>
    <row r="403" spans="1:31">
      <c r="A403" s="789"/>
      <c r="K403" s="789"/>
      <c r="L403" s="789"/>
      <c r="M403" s="789"/>
      <c r="N403" s="789"/>
      <c r="O403" s="789"/>
      <c r="P403" s="789"/>
      <c r="Q403" s="789"/>
      <c r="R403" s="789"/>
      <c r="S403" s="789"/>
      <c r="T403" s="789"/>
      <c r="U403" s="789"/>
      <c r="V403" s="789"/>
      <c r="W403" s="789"/>
      <c r="X403" s="789"/>
      <c r="Y403" s="789"/>
      <c r="Z403" s="789"/>
      <c r="AA403" s="789"/>
      <c r="AB403" s="789"/>
      <c r="AC403" s="789"/>
      <c r="AD403" s="789"/>
      <c r="AE403" s="789"/>
    </row>
    <row r="404" spans="1:31">
      <c r="A404" s="789"/>
      <c r="K404" s="789"/>
      <c r="L404" s="789"/>
      <c r="M404" s="789"/>
      <c r="N404" s="789"/>
      <c r="O404" s="789"/>
      <c r="P404" s="789"/>
      <c r="Q404" s="789"/>
      <c r="R404" s="789"/>
      <c r="S404" s="789"/>
      <c r="T404" s="789"/>
      <c r="U404" s="789"/>
      <c r="V404" s="789"/>
      <c r="W404" s="789"/>
      <c r="X404" s="789"/>
      <c r="Y404" s="789"/>
      <c r="Z404" s="789"/>
      <c r="AA404" s="789"/>
      <c r="AB404" s="789"/>
      <c r="AC404" s="789"/>
      <c r="AD404" s="789"/>
      <c r="AE404" s="789"/>
    </row>
    <row r="405" spans="1:31">
      <c r="A405" s="789"/>
      <c r="K405" s="789"/>
      <c r="L405" s="789"/>
      <c r="M405" s="789"/>
      <c r="N405" s="789"/>
      <c r="O405" s="789"/>
      <c r="P405" s="789"/>
      <c r="Q405" s="789"/>
      <c r="R405" s="789"/>
      <c r="S405" s="789"/>
      <c r="T405" s="789"/>
      <c r="U405" s="789"/>
      <c r="V405" s="789"/>
      <c r="W405" s="789"/>
      <c r="X405" s="789"/>
      <c r="Y405" s="789"/>
      <c r="Z405" s="789"/>
      <c r="AA405" s="789"/>
      <c r="AB405" s="789"/>
      <c r="AC405" s="789"/>
      <c r="AD405" s="789"/>
      <c r="AE405" s="789"/>
    </row>
    <row r="406" spans="1:31">
      <c r="A406" s="789"/>
      <c r="K406" s="789"/>
      <c r="L406" s="789"/>
      <c r="M406" s="789"/>
      <c r="N406" s="789"/>
      <c r="O406" s="789"/>
      <c r="P406" s="789"/>
      <c r="Q406" s="789"/>
      <c r="R406" s="789"/>
      <c r="S406" s="789"/>
      <c r="T406" s="789"/>
      <c r="U406" s="789"/>
      <c r="V406" s="789"/>
      <c r="W406" s="789"/>
      <c r="X406" s="789"/>
      <c r="Y406" s="789"/>
      <c r="Z406" s="789"/>
      <c r="AA406" s="789"/>
      <c r="AB406" s="789"/>
      <c r="AC406" s="789"/>
      <c r="AD406" s="789"/>
      <c r="AE406" s="789"/>
    </row>
    <row r="407" spans="1:31">
      <c r="A407" s="789"/>
      <c r="K407" s="789"/>
      <c r="L407" s="789"/>
      <c r="M407" s="789"/>
      <c r="N407" s="789"/>
      <c r="O407" s="789"/>
      <c r="P407" s="789"/>
      <c r="Q407" s="789"/>
      <c r="R407" s="789"/>
      <c r="S407" s="789"/>
      <c r="T407" s="789"/>
      <c r="U407" s="789"/>
      <c r="V407" s="789"/>
      <c r="W407" s="789"/>
      <c r="X407" s="789"/>
      <c r="Y407" s="789"/>
      <c r="Z407" s="789"/>
      <c r="AA407" s="789"/>
      <c r="AB407" s="789"/>
      <c r="AC407" s="789"/>
      <c r="AD407" s="789"/>
      <c r="AE407" s="789"/>
    </row>
    <row r="408" spans="1:31">
      <c r="A408" s="789"/>
      <c r="K408" s="789"/>
      <c r="L408" s="789"/>
      <c r="M408" s="789"/>
      <c r="N408" s="789"/>
      <c r="O408" s="789"/>
      <c r="P408" s="789"/>
      <c r="Q408" s="789"/>
      <c r="R408" s="789"/>
      <c r="S408" s="789"/>
      <c r="T408" s="789"/>
      <c r="U408" s="789"/>
      <c r="V408" s="789"/>
      <c r="W408" s="789"/>
      <c r="X408" s="789"/>
      <c r="Y408" s="789"/>
      <c r="Z408" s="789"/>
      <c r="AA408" s="789"/>
      <c r="AB408" s="789"/>
      <c r="AC408" s="789"/>
      <c r="AD408" s="789"/>
      <c r="AE408" s="789"/>
    </row>
    <row r="409" spans="1:31">
      <c r="A409" s="789"/>
      <c r="K409" s="789"/>
      <c r="L409" s="789"/>
      <c r="M409" s="789"/>
      <c r="N409" s="789"/>
      <c r="O409" s="789"/>
      <c r="P409" s="789"/>
      <c r="Q409" s="789"/>
      <c r="R409" s="789"/>
      <c r="S409" s="789"/>
      <c r="T409" s="789"/>
      <c r="U409" s="789"/>
      <c r="V409" s="789"/>
      <c r="W409" s="789"/>
      <c r="X409" s="789"/>
      <c r="Y409" s="789"/>
      <c r="Z409" s="789"/>
      <c r="AA409" s="789"/>
      <c r="AB409" s="789"/>
      <c r="AC409" s="789"/>
      <c r="AD409" s="789"/>
      <c r="AE409" s="789"/>
    </row>
    <row r="410" spans="1:31">
      <c r="A410" s="789"/>
      <c r="K410" s="789"/>
      <c r="L410" s="789"/>
      <c r="M410" s="789"/>
      <c r="N410" s="789"/>
      <c r="O410" s="789"/>
      <c r="P410" s="789"/>
      <c r="Q410" s="789"/>
      <c r="R410" s="789"/>
      <c r="S410" s="789"/>
      <c r="T410" s="789"/>
      <c r="U410" s="789"/>
      <c r="V410" s="789"/>
      <c r="W410" s="789"/>
      <c r="X410" s="789"/>
      <c r="Y410" s="789"/>
      <c r="Z410" s="789"/>
      <c r="AA410" s="789"/>
      <c r="AB410" s="789"/>
      <c r="AC410" s="789"/>
      <c r="AD410" s="789"/>
      <c r="AE410" s="789"/>
    </row>
    <row r="411" spans="1:31">
      <c r="A411" s="789"/>
      <c r="K411" s="789"/>
      <c r="L411" s="789"/>
      <c r="M411" s="789"/>
      <c r="N411" s="789"/>
      <c r="O411" s="789"/>
      <c r="P411" s="789"/>
      <c r="Q411" s="789"/>
      <c r="R411" s="789"/>
      <c r="S411" s="789"/>
      <c r="T411" s="789"/>
      <c r="U411" s="789"/>
      <c r="V411" s="789"/>
      <c r="W411" s="789"/>
      <c r="X411" s="789"/>
      <c r="Y411" s="789"/>
      <c r="Z411" s="789"/>
      <c r="AA411" s="789"/>
      <c r="AB411" s="789"/>
      <c r="AC411" s="789"/>
      <c r="AD411" s="789"/>
      <c r="AE411" s="789"/>
    </row>
    <row r="412" spans="1:31">
      <c r="A412" s="789"/>
      <c r="K412" s="789"/>
      <c r="L412" s="789"/>
      <c r="M412" s="789"/>
      <c r="N412" s="789"/>
      <c r="O412" s="789"/>
      <c r="P412" s="789"/>
      <c r="Q412" s="789"/>
      <c r="R412" s="789"/>
      <c r="S412" s="789"/>
      <c r="T412" s="789"/>
      <c r="U412" s="789"/>
      <c r="V412" s="789"/>
      <c r="W412" s="789"/>
      <c r="X412" s="789"/>
      <c r="Y412" s="789"/>
      <c r="Z412" s="789"/>
      <c r="AA412" s="789"/>
      <c r="AB412" s="789"/>
      <c r="AC412" s="789"/>
      <c r="AD412" s="789"/>
      <c r="AE412" s="789"/>
    </row>
    <row r="413" spans="1:31">
      <c r="A413" s="789"/>
      <c r="K413" s="789"/>
      <c r="L413" s="789"/>
      <c r="M413" s="789"/>
      <c r="N413" s="789"/>
      <c r="O413" s="789"/>
      <c r="P413" s="789"/>
      <c r="Q413" s="789"/>
      <c r="R413" s="789"/>
      <c r="S413" s="789"/>
      <c r="T413" s="789"/>
      <c r="U413" s="789"/>
      <c r="V413" s="789"/>
      <c r="W413" s="789"/>
      <c r="X413" s="789"/>
      <c r="Y413" s="789"/>
      <c r="Z413" s="789"/>
      <c r="AA413" s="789"/>
      <c r="AB413" s="789"/>
      <c r="AC413" s="789"/>
      <c r="AD413" s="789"/>
      <c r="AE413" s="789"/>
    </row>
    <row r="414" spans="1:31">
      <c r="A414" s="789"/>
      <c r="K414" s="789"/>
      <c r="L414" s="789"/>
      <c r="M414" s="789"/>
      <c r="N414" s="789"/>
      <c r="O414" s="789"/>
      <c r="P414" s="789"/>
      <c r="Q414" s="789"/>
      <c r="R414" s="789"/>
      <c r="S414" s="789"/>
      <c r="T414" s="789"/>
      <c r="U414" s="789"/>
      <c r="V414" s="789"/>
      <c r="W414" s="789"/>
      <c r="X414" s="789"/>
      <c r="Y414" s="789"/>
      <c r="Z414" s="789"/>
      <c r="AA414" s="789"/>
      <c r="AB414" s="789"/>
      <c r="AC414" s="789"/>
      <c r="AD414" s="789"/>
      <c r="AE414" s="789"/>
    </row>
    <row r="415" spans="1:31">
      <c r="A415" s="789"/>
      <c r="K415" s="789"/>
      <c r="L415" s="789"/>
      <c r="M415" s="789"/>
      <c r="N415" s="789"/>
      <c r="O415" s="789"/>
      <c r="P415" s="789"/>
      <c r="Q415" s="789"/>
      <c r="R415" s="789"/>
      <c r="S415" s="789"/>
      <c r="T415" s="789"/>
      <c r="U415" s="789"/>
      <c r="V415" s="789"/>
      <c r="W415" s="789"/>
      <c r="X415" s="789"/>
      <c r="Y415" s="789"/>
      <c r="Z415" s="789"/>
      <c r="AA415" s="789"/>
      <c r="AB415" s="789"/>
      <c r="AC415" s="789"/>
      <c r="AD415" s="789"/>
      <c r="AE415" s="789"/>
    </row>
    <row r="416" spans="1:31">
      <c r="A416" s="789"/>
      <c r="K416" s="789"/>
      <c r="L416" s="789"/>
      <c r="M416" s="789"/>
      <c r="N416" s="789"/>
      <c r="O416" s="789"/>
      <c r="P416" s="789"/>
      <c r="Q416" s="789"/>
      <c r="R416" s="789"/>
      <c r="S416" s="789"/>
      <c r="T416" s="789"/>
      <c r="U416" s="789"/>
      <c r="V416" s="789"/>
      <c r="W416" s="789"/>
      <c r="X416" s="789"/>
      <c r="Y416" s="789"/>
      <c r="Z416" s="789"/>
      <c r="AA416" s="789"/>
      <c r="AB416" s="789"/>
      <c r="AC416" s="789"/>
      <c r="AD416" s="789"/>
      <c r="AE416" s="789"/>
    </row>
    <row r="417" spans="1:31">
      <c r="A417" s="789"/>
      <c r="K417" s="789"/>
      <c r="L417" s="789"/>
      <c r="M417" s="789"/>
      <c r="N417" s="789"/>
      <c r="O417" s="789"/>
      <c r="P417" s="789"/>
      <c r="Q417" s="789"/>
      <c r="R417" s="789"/>
      <c r="S417" s="789"/>
      <c r="T417" s="789"/>
      <c r="U417" s="789"/>
      <c r="V417" s="789"/>
      <c r="W417" s="789"/>
      <c r="X417" s="789"/>
      <c r="Y417" s="789"/>
      <c r="Z417" s="789"/>
      <c r="AA417" s="789"/>
      <c r="AB417" s="789"/>
      <c r="AC417" s="789"/>
      <c r="AD417" s="789"/>
      <c r="AE417" s="789"/>
    </row>
    <row r="418" spans="1:31">
      <c r="A418" s="789"/>
      <c r="K418" s="789"/>
      <c r="L418" s="789"/>
      <c r="M418" s="789"/>
      <c r="N418" s="789"/>
      <c r="O418" s="789"/>
      <c r="P418" s="789"/>
      <c r="Q418" s="789"/>
      <c r="R418" s="789"/>
      <c r="S418" s="789"/>
      <c r="T418" s="789"/>
      <c r="U418" s="789"/>
      <c r="V418" s="789"/>
      <c r="W418" s="789"/>
      <c r="X418" s="789"/>
      <c r="Y418" s="789"/>
      <c r="Z418" s="789"/>
      <c r="AA418" s="789"/>
      <c r="AB418" s="789"/>
      <c r="AC418" s="789"/>
      <c r="AD418" s="789"/>
      <c r="AE418" s="789"/>
    </row>
    <row r="419" spans="1:31">
      <c r="A419" s="789"/>
      <c r="K419" s="789"/>
      <c r="L419" s="789"/>
      <c r="M419" s="789"/>
      <c r="N419" s="789"/>
      <c r="O419" s="789"/>
      <c r="P419" s="789"/>
      <c r="Q419" s="789"/>
      <c r="R419" s="789"/>
      <c r="S419" s="789"/>
      <c r="T419" s="789"/>
      <c r="U419" s="789"/>
      <c r="V419" s="789"/>
      <c r="W419" s="789"/>
      <c r="X419" s="789"/>
      <c r="Y419" s="789"/>
      <c r="Z419" s="789"/>
      <c r="AA419" s="789"/>
      <c r="AB419" s="789"/>
      <c r="AC419" s="789"/>
      <c r="AD419" s="789"/>
      <c r="AE419" s="789"/>
    </row>
    <row r="420" spans="1:31">
      <c r="A420" s="789"/>
      <c r="K420" s="789"/>
      <c r="L420" s="789"/>
      <c r="M420" s="789"/>
      <c r="N420" s="789"/>
      <c r="O420" s="789"/>
      <c r="P420" s="789"/>
      <c r="Q420" s="789"/>
      <c r="R420" s="789"/>
      <c r="S420" s="789"/>
      <c r="T420" s="789"/>
      <c r="U420" s="789"/>
      <c r="V420" s="789"/>
      <c r="W420" s="789"/>
      <c r="X420" s="789"/>
      <c r="Y420" s="789"/>
      <c r="Z420" s="789"/>
      <c r="AA420" s="789"/>
      <c r="AB420" s="789"/>
      <c r="AC420" s="789"/>
      <c r="AD420" s="789"/>
      <c r="AE420" s="789"/>
    </row>
    <row r="421" spans="1:31">
      <c r="A421" s="789"/>
      <c r="K421" s="789"/>
      <c r="L421" s="789"/>
      <c r="M421" s="789"/>
      <c r="N421" s="789"/>
      <c r="O421" s="789"/>
      <c r="P421" s="789"/>
      <c r="Q421" s="789"/>
      <c r="R421" s="789"/>
      <c r="S421" s="789"/>
      <c r="T421" s="789"/>
      <c r="U421" s="789"/>
      <c r="V421" s="789"/>
      <c r="W421" s="789"/>
      <c r="X421" s="789"/>
      <c r="Y421" s="789"/>
      <c r="Z421" s="789"/>
      <c r="AA421" s="789"/>
      <c r="AB421" s="789"/>
      <c r="AC421" s="789"/>
      <c r="AD421" s="789"/>
      <c r="AE421" s="789"/>
    </row>
    <row r="422" spans="1:31">
      <c r="A422" s="789"/>
      <c r="K422" s="789"/>
      <c r="L422" s="789"/>
      <c r="M422" s="789"/>
      <c r="N422" s="789"/>
      <c r="O422" s="789"/>
      <c r="P422" s="789"/>
      <c r="Q422" s="789"/>
      <c r="R422" s="789"/>
      <c r="S422" s="789"/>
      <c r="T422" s="789"/>
      <c r="U422" s="789"/>
      <c r="V422" s="789"/>
      <c r="W422" s="789"/>
      <c r="X422" s="789"/>
      <c r="Y422" s="789"/>
      <c r="Z422" s="789"/>
      <c r="AA422" s="789"/>
      <c r="AB422" s="789"/>
      <c r="AC422" s="789"/>
      <c r="AD422" s="789"/>
      <c r="AE422" s="789"/>
    </row>
    <row r="423" spans="1:31">
      <c r="A423" s="789"/>
      <c r="K423" s="789"/>
      <c r="L423" s="789"/>
      <c r="M423" s="789"/>
      <c r="N423" s="789"/>
      <c r="O423" s="789"/>
      <c r="P423" s="789"/>
      <c r="Q423" s="789"/>
      <c r="R423" s="789"/>
      <c r="S423" s="789"/>
      <c r="T423" s="789"/>
      <c r="U423" s="789"/>
      <c r="V423" s="789"/>
      <c r="W423" s="789"/>
      <c r="X423" s="789"/>
      <c r="Y423" s="789"/>
      <c r="Z423" s="789"/>
      <c r="AA423" s="789"/>
      <c r="AB423" s="789"/>
      <c r="AC423" s="789"/>
      <c r="AD423" s="789"/>
      <c r="AE423" s="789"/>
    </row>
    <row r="424" spans="1:31">
      <c r="A424" s="789"/>
      <c r="K424" s="789"/>
      <c r="L424" s="789"/>
      <c r="M424" s="789"/>
      <c r="N424" s="789"/>
      <c r="O424" s="789"/>
      <c r="P424" s="789"/>
      <c r="Q424" s="789"/>
      <c r="R424" s="789"/>
      <c r="S424" s="789"/>
      <c r="T424" s="789"/>
      <c r="U424" s="789"/>
      <c r="V424" s="789"/>
      <c r="W424" s="789"/>
      <c r="X424" s="789"/>
      <c r="Y424" s="789"/>
      <c r="Z424" s="789"/>
      <c r="AA424" s="789"/>
      <c r="AB424" s="789"/>
      <c r="AC424" s="789"/>
      <c r="AD424" s="789"/>
      <c r="AE424" s="789"/>
    </row>
    <row r="425" spans="1:31">
      <c r="A425" s="789"/>
      <c r="K425" s="789"/>
      <c r="L425" s="789"/>
      <c r="M425" s="789"/>
      <c r="N425" s="789"/>
      <c r="O425" s="789"/>
      <c r="P425" s="789"/>
      <c r="Q425" s="789"/>
      <c r="R425" s="789"/>
      <c r="S425" s="789"/>
      <c r="T425" s="789"/>
      <c r="U425" s="789"/>
      <c r="V425" s="789"/>
      <c r="W425" s="789"/>
      <c r="X425" s="789"/>
      <c r="Y425" s="789"/>
      <c r="Z425" s="789"/>
      <c r="AA425" s="789"/>
      <c r="AB425" s="789"/>
      <c r="AC425" s="789"/>
      <c r="AD425" s="789"/>
      <c r="AE425" s="789"/>
    </row>
    <row r="426" spans="1:31">
      <c r="A426" s="789"/>
      <c r="K426" s="789"/>
      <c r="L426" s="789"/>
      <c r="M426" s="789"/>
      <c r="N426" s="789"/>
      <c r="O426" s="789"/>
      <c r="P426" s="789"/>
      <c r="Q426" s="789"/>
      <c r="R426" s="789"/>
      <c r="S426" s="789"/>
      <c r="T426" s="789"/>
      <c r="U426" s="789"/>
      <c r="V426" s="789"/>
      <c r="W426" s="789"/>
      <c r="X426" s="789"/>
      <c r="Y426" s="789"/>
      <c r="Z426" s="789"/>
      <c r="AA426" s="789"/>
      <c r="AB426" s="789"/>
      <c r="AC426" s="789"/>
      <c r="AD426" s="789"/>
      <c r="AE426" s="789"/>
    </row>
    <row r="427" spans="1:31">
      <c r="A427" s="789"/>
      <c r="K427" s="789"/>
      <c r="L427" s="789"/>
      <c r="M427" s="789"/>
      <c r="N427" s="789"/>
      <c r="O427" s="789"/>
      <c r="P427" s="789"/>
      <c r="Q427" s="789"/>
      <c r="R427" s="789"/>
      <c r="S427" s="789"/>
      <c r="T427" s="789"/>
      <c r="U427" s="789"/>
      <c r="V427" s="789"/>
      <c r="W427" s="789"/>
      <c r="X427" s="789"/>
      <c r="Y427" s="789"/>
      <c r="Z427" s="789"/>
      <c r="AA427" s="789"/>
      <c r="AB427" s="789"/>
      <c r="AC427" s="789"/>
      <c r="AD427" s="789"/>
      <c r="AE427" s="789"/>
    </row>
    <row r="428" spans="1:31">
      <c r="A428" s="789"/>
      <c r="K428" s="789"/>
      <c r="L428" s="789"/>
      <c r="M428" s="789"/>
      <c r="N428" s="789"/>
      <c r="O428" s="789"/>
      <c r="P428" s="789"/>
      <c r="Q428" s="789"/>
      <c r="R428" s="789"/>
      <c r="S428" s="789"/>
      <c r="T428" s="789"/>
      <c r="U428" s="789"/>
      <c r="V428" s="789"/>
      <c r="W428" s="789"/>
      <c r="X428" s="789"/>
      <c r="Y428" s="789"/>
      <c r="Z428" s="789"/>
      <c r="AA428" s="789"/>
      <c r="AB428" s="789"/>
      <c r="AC428" s="789"/>
      <c r="AD428" s="789"/>
      <c r="AE428" s="789"/>
    </row>
    <row r="429" spans="1:31">
      <c r="A429" s="789"/>
      <c r="K429" s="789"/>
      <c r="L429" s="789"/>
      <c r="M429" s="789"/>
      <c r="N429" s="789"/>
      <c r="O429" s="789"/>
      <c r="P429" s="789"/>
      <c r="Q429" s="789"/>
      <c r="R429" s="789"/>
      <c r="S429" s="789"/>
      <c r="T429" s="789"/>
      <c r="U429" s="789"/>
      <c r="V429" s="789"/>
      <c r="W429" s="789"/>
      <c r="X429" s="789"/>
      <c r="Y429" s="789"/>
      <c r="Z429" s="789"/>
      <c r="AA429" s="789"/>
      <c r="AB429" s="789"/>
      <c r="AC429" s="789"/>
      <c r="AD429" s="789"/>
      <c r="AE429" s="789"/>
    </row>
    <row r="430" spans="1:31">
      <c r="A430" s="789"/>
      <c r="K430" s="789"/>
      <c r="L430" s="789"/>
      <c r="M430" s="789"/>
      <c r="N430" s="789"/>
      <c r="O430" s="789"/>
      <c r="P430" s="789"/>
      <c r="Q430" s="789"/>
      <c r="R430" s="789"/>
      <c r="S430" s="789"/>
      <c r="T430" s="789"/>
      <c r="U430" s="789"/>
      <c r="V430" s="789"/>
      <c r="W430" s="789"/>
      <c r="X430" s="789"/>
      <c r="Y430" s="789"/>
      <c r="Z430" s="789"/>
      <c r="AA430" s="789"/>
      <c r="AB430" s="789"/>
      <c r="AC430" s="789"/>
      <c r="AD430" s="789"/>
      <c r="AE430" s="789"/>
    </row>
    <row r="431" spans="1:31">
      <c r="A431" s="789"/>
      <c r="K431" s="789"/>
      <c r="L431" s="789"/>
      <c r="M431" s="789"/>
      <c r="N431" s="789"/>
      <c r="O431" s="789"/>
      <c r="P431" s="789"/>
      <c r="Q431" s="789"/>
      <c r="R431" s="789"/>
      <c r="S431" s="789"/>
      <c r="T431" s="789"/>
      <c r="U431" s="789"/>
      <c r="V431" s="789"/>
      <c r="W431" s="789"/>
      <c r="X431" s="789"/>
      <c r="Y431" s="789"/>
      <c r="Z431" s="789"/>
      <c r="AA431" s="789"/>
      <c r="AB431" s="789"/>
      <c r="AC431" s="789"/>
      <c r="AD431" s="789"/>
      <c r="AE431" s="789"/>
    </row>
    <row r="432" spans="1:31">
      <c r="A432" s="789"/>
      <c r="K432" s="789"/>
      <c r="L432" s="789"/>
      <c r="M432" s="789"/>
      <c r="N432" s="789"/>
      <c r="O432" s="789"/>
      <c r="P432" s="789"/>
      <c r="Q432" s="789"/>
      <c r="R432" s="789"/>
      <c r="S432" s="789"/>
      <c r="T432" s="789"/>
      <c r="U432" s="789"/>
      <c r="V432" s="789"/>
      <c r="W432" s="789"/>
      <c r="X432" s="789"/>
      <c r="Y432" s="789"/>
      <c r="Z432" s="789"/>
      <c r="AA432" s="789"/>
      <c r="AB432" s="789"/>
      <c r="AC432" s="789"/>
      <c r="AD432" s="789"/>
      <c r="AE432" s="789"/>
    </row>
    <row r="433" spans="1:31">
      <c r="A433" s="789"/>
      <c r="K433" s="789"/>
      <c r="L433" s="789"/>
      <c r="M433" s="789"/>
      <c r="N433" s="789"/>
      <c r="O433" s="789"/>
      <c r="P433" s="789"/>
      <c r="Q433" s="789"/>
      <c r="R433" s="789"/>
      <c r="S433" s="789"/>
      <c r="T433" s="789"/>
      <c r="U433" s="789"/>
      <c r="V433" s="789"/>
      <c r="W433" s="789"/>
      <c r="X433" s="789"/>
      <c r="Y433" s="789"/>
      <c r="Z433" s="789"/>
      <c r="AA433" s="789"/>
      <c r="AB433" s="789"/>
      <c r="AC433" s="789"/>
      <c r="AD433" s="789"/>
      <c r="AE433" s="789"/>
    </row>
    <row r="434" spans="1:31">
      <c r="A434" s="789"/>
      <c r="K434" s="789"/>
      <c r="L434" s="789"/>
      <c r="M434" s="789"/>
      <c r="N434" s="789"/>
      <c r="O434" s="789"/>
      <c r="P434" s="789"/>
      <c r="Q434" s="789"/>
      <c r="R434" s="789"/>
      <c r="S434" s="789"/>
      <c r="T434" s="789"/>
      <c r="U434" s="789"/>
      <c r="V434" s="789"/>
      <c r="W434" s="789"/>
      <c r="X434" s="789"/>
      <c r="Y434" s="789"/>
      <c r="Z434" s="789"/>
      <c r="AA434" s="789"/>
      <c r="AB434" s="789"/>
      <c r="AC434" s="789"/>
      <c r="AD434" s="789"/>
      <c r="AE434" s="789"/>
    </row>
    <row r="435" spans="1:31">
      <c r="A435" s="789"/>
      <c r="K435" s="789"/>
      <c r="L435" s="789"/>
      <c r="M435" s="789"/>
      <c r="N435" s="789"/>
      <c r="O435" s="789"/>
      <c r="P435" s="789"/>
      <c r="Q435" s="789"/>
      <c r="R435" s="789"/>
      <c r="S435" s="789"/>
      <c r="T435" s="789"/>
      <c r="U435" s="789"/>
      <c r="V435" s="789"/>
      <c r="W435" s="789"/>
      <c r="X435" s="789"/>
      <c r="Y435" s="789"/>
      <c r="Z435" s="789"/>
      <c r="AA435" s="789"/>
      <c r="AB435" s="789"/>
      <c r="AC435" s="789"/>
      <c r="AD435" s="789"/>
      <c r="AE435" s="789"/>
    </row>
    <row r="436" spans="1:31">
      <c r="A436" s="789"/>
      <c r="K436" s="789"/>
      <c r="L436" s="789"/>
      <c r="M436" s="789"/>
      <c r="N436" s="789"/>
      <c r="O436" s="789"/>
      <c r="P436" s="789"/>
      <c r="Q436" s="789"/>
      <c r="R436" s="789"/>
      <c r="S436" s="789"/>
      <c r="T436" s="789"/>
      <c r="U436" s="789"/>
      <c r="V436" s="789"/>
      <c r="W436" s="789"/>
      <c r="X436" s="789"/>
      <c r="Y436" s="789"/>
      <c r="Z436" s="789"/>
      <c r="AA436" s="789"/>
      <c r="AB436" s="789"/>
      <c r="AC436" s="789"/>
      <c r="AD436" s="789"/>
      <c r="AE436" s="789"/>
    </row>
    <row r="437" spans="1:31">
      <c r="A437" s="789"/>
      <c r="K437" s="789"/>
      <c r="L437" s="789"/>
      <c r="M437" s="789"/>
      <c r="N437" s="789"/>
      <c r="O437" s="789"/>
      <c r="P437" s="789"/>
      <c r="Q437" s="789"/>
      <c r="R437" s="789"/>
      <c r="S437" s="789"/>
      <c r="T437" s="789"/>
      <c r="U437" s="789"/>
      <c r="V437" s="789"/>
      <c r="W437" s="789"/>
      <c r="X437" s="789"/>
      <c r="Y437" s="789"/>
      <c r="Z437" s="789"/>
      <c r="AA437" s="789"/>
      <c r="AB437" s="789"/>
      <c r="AC437" s="789"/>
      <c r="AD437" s="789"/>
      <c r="AE437" s="789"/>
    </row>
    <row r="438" spans="1:31">
      <c r="A438" s="789"/>
      <c r="K438" s="789"/>
      <c r="L438" s="789"/>
      <c r="M438" s="789"/>
      <c r="N438" s="789"/>
      <c r="O438" s="789"/>
      <c r="P438" s="789"/>
      <c r="Q438" s="789"/>
      <c r="R438" s="789"/>
      <c r="S438" s="789"/>
      <c r="T438" s="789"/>
      <c r="U438" s="789"/>
      <c r="V438" s="789"/>
      <c r="W438" s="789"/>
      <c r="X438" s="789"/>
      <c r="Y438" s="789"/>
      <c r="Z438" s="789"/>
      <c r="AA438" s="789"/>
      <c r="AB438" s="789"/>
      <c r="AC438" s="789"/>
      <c r="AD438" s="789"/>
      <c r="AE438" s="789"/>
    </row>
    <row r="439" spans="1:31">
      <c r="A439" s="789"/>
      <c r="K439" s="789"/>
      <c r="L439" s="789"/>
      <c r="M439" s="789"/>
      <c r="N439" s="789"/>
      <c r="O439" s="789"/>
      <c r="P439" s="789"/>
      <c r="Q439" s="789"/>
      <c r="R439" s="789"/>
      <c r="S439" s="789"/>
      <c r="T439" s="789"/>
      <c r="U439" s="789"/>
      <c r="V439" s="789"/>
      <c r="W439" s="789"/>
      <c r="X439" s="789"/>
      <c r="Y439" s="789"/>
      <c r="Z439" s="789"/>
      <c r="AA439" s="789"/>
      <c r="AB439" s="789"/>
      <c r="AC439" s="789"/>
      <c r="AD439" s="789"/>
      <c r="AE439" s="789"/>
    </row>
    <row r="440" spans="1:31">
      <c r="A440" s="789"/>
      <c r="K440" s="789"/>
      <c r="L440" s="789"/>
      <c r="M440" s="789"/>
      <c r="N440" s="789"/>
      <c r="O440" s="789"/>
      <c r="P440" s="789"/>
      <c r="Q440" s="789"/>
      <c r="R440" s="789"/>
      <c r="S440" s="789"/>
      <c r="T440" s="789"/>
      <c r="U440" s="789"/>
      <c r="V440" s="789"/>
      <c r="W440" s="789"/>
      <c r="X440" s="789"/>
      <c r="Y440" s="789"/>
      <c r="Z440" s="789"/>
      <c r="AA440" s="789"/>
      <c r="AB440" s="789"/>
      <c r="AC440" s="789"/>
      <c r="AD440" s="789"/>
      <c r="AE440" s="789"/>
    </row>
    <row r="441" spans="1:31">
      <c r="A441" s="789"/>
      <c r="K441" s="789"/>
      <c r="L441" s="789"/>
      <c r="M441" s="789"/>
      <c r="N441" s="789"/>
      <c r="O441" s="789"/>
      <c r="P441" s="789"/>
      <c r="Q441" s="789"/>
      <c r="R441" s="789"/>
      <c r="S441" s="789"/>
      <c r="T441" s="789"/>
      <c r="U441" s="789"/>
      <c r="V441" s="789"/>
      <c r="W441" s="789"/>
      <c r="X441" s="789"/>
      <c r="Y441" s="789"/>
      <c r="Z441" s="789"/>
      <c r="AA441" s="789"/>
      <c r="AB441" s="789"/>
      <c r="AC441" s="789"/>
      <c r="AD441" s="789"/>
      <c r="AE441" s="789"/>
    </row>
    <row r="442" spans="1:31">
      <c r="A442" s="789"/>
      <c r="K442" s="789"/>
      <c r="L442" s="789"/>
      <c r="M442" s="789"/>
      <c r="N442" s="789"/>
      <c r="O442" s="789"/>
      <c r="P442" s="789"/>
      <c r="Q442" s="789"/>
      <c r="R442" s="789"/>
      <c r="S442" s="789"/>
      <c r="T442" s="789"/>
      <c r="U442" s="789"/>
      <c r="V442" s="789"/>
      <c r="W442" s="789"/>
      <c r="X442" s="789"/>
      <c r="Y442" s="789"/>
      <c r="Z442" s="789"/>
      <c r="AA442" s="789"/>
      <c r="AB442" s="789"/>
      <c r="AC442" s="789"/>
      <c r="AD442" s="789"/>
      <c r="AE442" s="789"/>
    </row>
    <row r="443" spans="1:31">
      <c r="A443" s="789"/>
      <c r="K443" s="789"/>
      <c r="L443" s="789"/>
      <c r="M443" s="789"/>
      <c r="N443" s="789"/>
      <c r="O443" s="789"/>
      <c r="P443" s="789"/>
      <c r="Q443" s="789"/>
      <c r="R443" s="789"/>
      <c r="S443" s="789"/>
      <c r="T443" s="789"/>
      <c r="U443" s="789"/>
      <c r="V443" s="789"/>
      <c r="W443" s="789"/>
      <c r="X443" s="789"/>
      <c r="Y443" s="789"/>
      <c r="Z443" s="789"/>
      <c r="AA443" s="789"/>
      <c r="AB443" s="789"/>
      <c r="AC443" s="789"/>
      <c r="AD443" s="789"/>
      <c r="AE443" s="789"/>
    </row>
    <row r="444" spans="1:31">
      <c r="A444" s="789"/>
      <c r="K444" s="789"/>
      <c r="L444" s="789"/>
      <c r="M444" s="789"/>
      <c r="N444" s="789"/>
      <c r="O444" s="789"/>
      <c r="P444" s="789"/>
      <c r="Q444" s="789"/>
      <c r="R444" s="789"/>
      <c r="S444" s="789"/>
      <c r="T444" s="789"/>
      <c r="U444" s="789"/>
      <c r="V444" s="789"/>
      <c r="W444" s="789"/>
      <c r="X444" s="789"/>
      <c r="Y444" s="789"/>
      <c r="Z444" s="789"/>
      <c r="AA444" s="789"/>
      <c r="AB444" s="789"/>
      <c r="AC444" s="789"/>
      <c r="AD444" s="789"/>
      <c r="AE444" s="789"/>
    </row>
    <row r="445" spans="1:31">
      <c r="A445" s="789"/>
      <c r="K445" s="789"/>
      <c r="L445" s="789"/>
      <c r="M445" s="789"/>
      <c r="N445" s="789"/>
      <c r="O445" s="789"/>
      <c r="P445" s="789"/>
      <c r="Q445" s="789"/>
      <c r="R445" s="789"/>
      <c r="S445" s="789"/>
      <c r="T445" s="789"/>
      <c r="U445" s="789"/>
      <c r="V445" s="789"/>
      <c r="W445" s="789"/>
      <c r="X445" s="789"/>
      <c r="Y445" s="789"/>
      <c r="Z445" s="789"/>
      <c r="AA445" s="789"/>
      <c r="AB445" s="789"/>
      <c r="AC445" s="789"/>
      <c r="AD445" s="789"/>
      <c r="AE445" s="789"/>
    </row>
    <row r="446" spans="1:31">
      <c r="A446" s="789"/>
      <c r="K446" s="789"/>
      <c r="L446" s="789"/>
      <c r="M446" s="789"/>
      <c r="N446" s="789"/>
      <c r="O446" s="789"/>
      <c r="P446" s="789"/>
      <c r="Q446" s="789"/>
      <c r="R446" s="789"/>
      <c r="S446" s="789"/>
      <c r="T446" s="789"/>
      <c r="U446" s="789"/>
      <c r="V446" s="789"/>
      <c r="W446" s="789"/>
      <c r="X446" s="789"/>
      <c r="Y446" s="789"/>
      <c r="Z446" s="789"/>
      <c r="AA446" s="789"/>
      <c r="AB446" s="789"/>
      <c r="AC446" s="789"/>
      <c r="AD446" s="789"/>
      <c r="AE446" s="789"/>
    </row>
    <row r="447" spans="1:31">
      <c r="A447" s="789"/>
      <c r="K447" s="789"/>
      <c r="L447" s="789"/>
      <c r="M447" s="789"/>
      <c r="N447" s="789"/>
      <c r="O447" s="789"/>
      <c r="P447" s="789"/>
      <c r="Q447" s="789"/>
      <c r="R447" s="789"/>
      <c r="S447" s="789"/>
      <c r="T447" s="789"/>
      <c r="U447" s="789"/>
      <c r="V447" s="789"/>
      <c r="W447" s="789"/>
      <c r="X447" s="789"/>
      <c r="Y447" s="789"/>
      <c r="Z447" s="789"/>
      <c r="AA447" s="789"/>
      <c r="AB447" s="789"/>
      <c r="AC447" s="789"/>
      <c r="AD447" s="789"/>
      <c r="AE447" s="789"/>
    </row>
    <row r="448" spans="1:31">
      <c r="A448" s="789"/>
      <c r="K448" s="789"/>
      <c r="L448" s="789"/>
      <c r="M448" s="789"/>
      <c r="N448" s="789"/>
      <c r="O448" s="789"/>
      <c r="P448" s="789"/>
      <c r="Q448" s="789"/>
      <c r="R448" s="789"/>
      <c r="S448" s="789"/>
      <c r="T448" s="789"/>
      <c r="U448" s="789"/>
      <c r="V448" s="789"/>
      <c r="W448" s="789"/>
      <c r="X448" s="789"/>
      <c r="Y448" s="789"/>
      <c r="Z448" s="789"/>
      <c r="AA448" s="789"/>
      <c r="AB448" s="789"/>
      <c r="AC448" s="789"/>
      <c r="AD448" s="789"/>
      <c r="AE448" s="789"/>
    </row>
    <row r="449" spans="1:31">
      <c r="A449" s="789"/>
      <c r="K449" s="789"/>
      <c r="L449" s="789"/>
      <c r="M449" s="789"/>
      <c r="N449" s="789"/>
      <c r="O449" s="789"/>
      <c r="P449" s="789"/>
      <c r="Q449" s="789"/>
      <c r="R449" s="789"/>
      <c r="S449" s="789"/>
      <c r="T449" s="789"/>
      <c r="U449" s="789"/>
      <c r="V449" s="789"/>
      <c r="W449" s="789"/>
      <c r="X449" s="789"/>
      <c r="Y449" s="789"/>
      <c r="Z449" s="789"/>
      <c r="AA449" s="789"/>
      <c r="AB449" s="789"/>
      <c r="AC449" s="789"/>
      <c r="AD449" s="789"/>
      <c r="AE449" s="789"/>
    </row>
    <row r="450" spans="1:31">
      <c r="A450" s="789"/>
      <c r="K450" s="789"/>
      <c r="L450" s="789"/>
      <c r="M450" s="789"/>
      <c r="N450" s="789"/>
      <c r="O450" s="789"/>
      <c r="P450" s="789"/>
      <c r="Q450" s="789"/>
      <c r="R450" s="789"/>
      <c r="S450" s="789"/>
      <c r="T450" s="789"/>
      <c r="U450" s="789"/>
      <c r="V450" s="789"/>
      <c r="W450" s="789"/>
      <c r="X450" s="789"/>
      <c r="Y450" s="789"/>
      <c r="Z450" s="789"/>
      <c r="AA450" s="789"/>
      <c r="AB450" s="789"/>
      <c r="AC450" s="789"/>
      <c r="AD450" s="789"/>
      <c r="AE450" s="789"/>
    </row>
    <row r="451" spans="1:31">
      <c r="A451" s="789"/>
      <c r="K451" s="789"/>
      <c r="L451" s="789"/>
      <c r="M451" s="789"/>
      <c r="N451" s="789"/>
      <c r="O451" s="789"/>
      <c r="P451" s="789"/>
      <c r="Q451" s="789"/>
      <c r="R451" s="789"/>
      <c r="S451" s="789"/>
      <c r="T451" s="789"/>
      <c r="U451" s="789"/>
      <c r="V451" s="789"/>
      <c r="W451" s="789"/>
      <c r="X451" s="789"/>
      <c r="Y451" s="789"/>
      <c r="Z451" s="789"/>
      <c r="AA451" s="789"/>
      <c r="AB451" s="789"/>
      <c r="AC451" s="789"/>
      <c r="AD451" s="789"/>
      <c r="AE451" s="789"/>
    </row>
    <row r="452" spans="1:31">
      <c r="A452" s="789"/>
      <c r="K452" s="789"/>
      <c r="L452" s="789"/>
      <c r="M452" s="789"/>
      <c r="N452" s="789"/>
      <c r="O452" s="789"/>
      <c r="P452" s="789"/>
      <c r="Q452" s="789"/>
      <c r="R452" s="789"/>
      <c r="S452" s="789"/>
      <c r="T452" s="789"/>
      <c r="U452" s="789"/>
      <c r="V452" s="789"/>
      <c r="W452" s="789"/>
      <c r="X452" s="789"/>
      <c r="Y452" s="789"/>
      <c r="Z452" s="789"/>
      <c r="AA452" s="789"/>
      <c r="AB452" s="789"/>
      <c r="AC452" s="789"/>
      <c r="AD452" s="789"/>
      <c r="AE452" s="789"/>
    </row>
    <row r="453" spans="1:31">
      <c r="A453" s="789"/>
      <c r="K453" s="789"/>
      <c r="L453" s="789"/>
      <c r="M453" s="789"/>
      <c r="N453" s="789"/>
      <c r="O453" s="789"/>
      <c r="P453" s="789"/>
      <c r="Q453" s="789"/>
      <c r="R453" s="789"/>
      <c r="S453" s="789"/>
      <c r="T453" s="789"/>
      <c r="U453" s="789"/>
      <c r="V453" s="789"/>
      <c r="W453" s="789"/>
      <c r="X453" s="789"/>
      <c r="Y453" s="789"/>
      <c r="Z453" s="789"/>
      <c r="AA453" s="789"/>
      <c r="AB453" s="789"/>
      <c r="AC453" s="789"/>
      <c r="AD453" s="789"/>
      <c r="AE453" s="789"/>
    </row>
    <row r="454" spans="1:31">
      <c r="A454" s="789"/>
      <c r="K454" s="789"/>
      <c r="L454" s="789"/>
      <c r="M454" s="789"/>
      <c r="N454" s="789"/>
      <c r="O454" s="789"/>
      <c r="P454" s="789"/>
      <c r="Q454" s="789"/>
      <c r="R454" s="789"/>
      <c r="S454" s="789"/>
      <c r="T454" s="789"/>
      <c r="U454" s="789"/>
      <c r="V454" s="789"/>
      <c r="W454" s="789"/>
      <c r="X454" s="789"/>
      <c r="Y454" s="789"/>
      <c r="Z454" s="789"/>
      <c r="AA454" s="789"/>
      <c r="AB454" s="789"/>
      <c r="AC454" s="789"/>
      <c r="AD454" s="789"/>
      <c r="AE454" s="789"/>
    </row>
    <row r="455" spans="1:31">
      <c r="A455" s="789"/>
      <c r="K455" s="789"/>
      <c r="L455" s="789"/>
      <c r="M455" s="789"/>
      <c r="N455" s="789"/>
      <c r="O455" s="789"/>
      <c r="P455" s="789"/>
      <c r="Q455" s="789"/>
      <c r="R455" s="789"/>
      <c r="S455" s="789"/>
      <c r="T455" s="789"/>
      <c r="U455" s="789"/>
      <c r="V455" s="789"/>
      <c r="W455" s="789"/>
      <c r="X455" s="789"/>
      <c r="Y455" s="789"/>
      <c r="Z455" s="789"/>
      <c r="AA455" s="789"/>
      <c r="AB455" s="789"/>
      <c r="AC455" s="789"/>
      <c r="AD455" s="789"/>
      <c r="AE455" s="789"/>
    </row>
    <row r="456" spans="1:31">
      <c r="A456" s="789"/>
      <c r="K456" s="789"/>
      <c r="L456" s="789"/>
      <c r="M456" s="789"/>
      <c r="N456" s="789"/>
      <c r="O456" s="789"/>
      <c r="P456" s="789"/>
      <c r="Q456" s="789"/>
      <c r="R456" s="789"/>
      <c r="S456" s="789"/>
      <c r="T456" s="789"/>
      <c r="U456" s="789"/>
      <c r="V456" s="789"/>
      <c r="W456" s="789"/>
      <c r="X456" s="789"/>
      <c r="Y456" s="789"/>
      <c r="Z456" s="789"/>
      <c r="AA456" s="789"/>
      <c r="AB456" s="789"/>
      <c r="AC456" s="789"/>
      <c r="AD456" s="789"/>
      <c r="AE456" s="789"/>
    </row>
    <row r="457" spans="1:31">
      <c r="A457" s="789"/>
      <c r="K457" s="789"/>
      <c r="L457" s="789"/>
      <c r="M457" s="789"/>
      <c r="N457" s="789"/>
      <c r="O457" s="789"/>
      <c r="P457" s="789"/>
      <c r="Q457" s="789"/>
      <c r="R457" s="789"/>
      <c r="S457" s="789"/>
      <c r="T457" s="789"/>
      <c r="U457" s="789"/>
      <c r="V457" s="789"/>
      <c r="W457" s="789"/>
      <c r="X457" s="789"/>
      <c r="Y457" s="789"/>
      <c r="Z457" s="789"/>
      <c r="AA457" s="789"/>
      <c r="AB457" s="789"/>
      <c r="AC457" s="789"/>
      <c r="AD457" s="789"/>
      <c r="AE457" s="789"/>
    </row>
    <row r="458" spans="1:31">
      <c r="A458" s="789"/>
      <c r="K458" s="789"/>
      <c r="L458" s="789"/>
      <c r="M458" s="789"/>
      <c r="N458" s="789"/>
      <c r="O458" s="789"/>
      <c r="P458" s="789"/>
      <c r="Q458" s="789"/>
      <c r="R458" s="789"/>
      <c r="S458" s="789"/>
      <c r="T458" s="789"/>
      <c r="U458" s="789"/>
      <c r="V458" s="789"/>
      <c r="W458" s="789"/>
      <c r="X458" s="789"/>
      <c r="Y458" s="789"/>
      <c r="Z458" s="789"/>
      <c r="AA458" s="789"/>
      <c r="AB458" s="789"/>
      <c r="AC458" s="789"/>
      <c r="AD458" s="789"/>
      <c r="AE458" s="789"/>
    </row>
    <row r="459" spans="1:31">
      <c r="A459" s="789"/>
      <c r="K459" s="789"/>
      <c r="L459" s="789"/>
      <c r="M459" s="789"/>
      <c r="N459" s="789"/>
      <c r="O459" s="789"/>
      <c r="P459" s="789"/>
      <c r="Q459" s="789"/>
      <c r="R459" s="789"/>
      <c r="S459" s="789"/>
      <c r="T459" s="789"/>
      <c r="U459" s="789"/>
      <c r="V459" s="789"/>
      <c r="W459" s="789"/>
      <c r="X459" s="789"/>
      <c r="Y459" s="789"/>
      <c r="Z459" s="789"/>
      <c r="AA459" s="789"/>
      <c r="AB459" s="789"/>
      <c r="AC459" s="789"/>
      <c r="AD459" s="789"/>
      <c r="AE459" s="789"/>
    </row>
    <row r="460" spans="1:31">
      <c r="A460" s="789"/>
      <c r="K460" s="789"/>
      <c r="L460" s="789"/>
      <c r="M460" s="789"/>
      <c r="N460" s="789"/>
      <c r="O460" s="789"/>
      <c r="P460" s="789"/>
      <c r="Q460" s="789"/>
      <c r="R460" s="789"/>
      <c r="S460" s="789"/>
      <c r="T460" s="789"/>
      <c r="U460" s="789"/>
      <c r="V460" s="789"/>
      <c r="W460" s="789"/>
      <c r="X460" s="789"/>
      <c r="Y460" s="789"/>
      <c r="Z460" s="789"/>
      <c r="AA460" s="789"/>
      <c r="AB460" s="789"/>
      <c r="AC460" s="789"/>
      <c r="AD460" s="789"/>
      <c r="AE460" s="789"/>
    </row>
    <row r="461" spans="1:31">
      <c r="A461" s="789"/>
      <c r="K461" s="789"/>
      <c r="L461" s="789"/>
      <c r="M461" s="789"/>
      <c r="N461" s="789"/>
      <c r="O461" s="789"/>
      <c r="P461" s="789"/>
      <c r="Q461" s="789"/>
      <c r="R461" s="789"/>
      <c r="S461" s="789"/>
      <c r="T461" s="789"/>
      <c r="U461" s="789"/>
      <c r="V461" s="789"/>
      <c r="W461" s="789"/>
      <c r="X461" s="789"/>
      <c r="Y461" s="789"/>
      <c r="Z461" s="789"/>
      <c r="AA461" s="789"/>
      <c r="AB461" s="789"/>
      <c r="AC461" s="789"/>
      <c r="AD461" s="789"/>
      <c r="AE461" s="789"/>
    </row>
    <row r="462" spans="1:31">
      <c r="A462" s="789"/>
      <c r="K462" s="789"/>
      <c r="L462" s="789"/>
      <c r="M462" s="789"/>
      <c r="N462" s="789"/>
      <c r="O462" s="789"/>
      <c r="P462" s="789"/>
      <c r="Q462" s="789"/>
      <c r="R462" s="789"/>
      <c r="S462" s="789"/>
      <c r="T462" s="789"/>
      <c r="U462" s="789"/>
      <c r="V462" s="789"/>
      <c r="W462" s="789"/>
      <c r="X462" s="789"/>
      <c r="Y462" s="789"/>
      <c r="Z462" s="789"/>
      <c r="AA462" s="789"/>
      <c r="AB462" s="789"/>
      <c r="AC462" s="789"/>
      <c r="AD462" s="789"/>
      <c r="AE462" s="789"/>
    </row>
    <row r="463" spans="1:31">
      <c r="A463" s="789"/>
      <c r="K463" s="789"/>
      <c r="L463" s="789"/>
      <c r="M463" s="789"/>
      <c r="N463" s="789"/>
      <c r="O463" s="789"/>
      <c r="P463" s="789"/>
      <c r="Q463" s="789"/>
      <c r="R463" s="789"/>
      <c r="S463" s="789"/>
      <c r="T463" s="789"/>
      <c r="U463" s="789"/>
      <c r="V463" s="789"/>
      <c r="W463" s="789"/>
      <c r="X463" s="789"/>
      <c r="Y463" s="789"/>
      <c r="Z463" s="789"/>
      <c r="AA463" s="789"/>
      <c r="AB463" s="789"/>
      <c r="AC463" s="789"/>
      <c r="AD463" s="789"/>
      <c r="AE463" s="789"/>
    </row>
    <row r="464" spans="1:31">
      <c r="A464" s="789"/>
      <c r="K464" s="789"/>
      <c r="L464" s="789"/>
      <c r="M464" s="789"/>
      <c r="N464" s="789"/>
      <c r="O464" s="789"/>
      <c r="P464" s="789"/>
      <c r="Q464" s="789"/>
      <c r="R464" s="789"/>
      <c r="S464" s="789"/>
      <c r="T464" s="789"/>
      <c r="U464" s="789"/>
      <c r="V464" s="789"/>
      <c r="W464" s="789"/>
      <c r="X464" s="789"/>
      <c r="Y464" s="789"/>
      <c r="Z464" s="789"/>
      <c r="AA464" s="789"/>
      <c r="AB464" s="789"/>
      <c r="AC464" s="789"/>
      <c r="AD464" s="789"/>
      <c r="AE464" s="789"/>
    </row>
    <row r="465" spans="1:31">
      <c r="A465" s="789"/>
      <c r="K465" s="789"/>
      <c r="L465" s="789"/>
      <c r="M465" s="789"/>
      <c r="N465" s="789"/>
      <c r="O465" s="789"/>
      <c r="P465" s="789"/>
      <c r="Q465" s="789"/>
      <c r="R465" s="789"/>
      <c r="S465" s="789"/>
      <c r="T465" s="789"/>
      <c r="U465" s="789"/>
      <c r="V465" s="789"/>
      <c r="W465" s="789"/>
      <c r="X465" s="789"/>
      <c r="Y465" s="789"/>
      <c r="Z465" s="789"/>
      <c r="AA465" s="789"/>
      <c r="AB465" s="789"/>
      <c r="AC465" s="789"/>
      <c r="AD465" s="789"/>
      <c r="AE465" s="789"/>
    </row>
    <row r="466" spans="1:31">
      <c r="A466" s="789"/>
      <c r="K466" s="789"/>
      <c r="L466" s="789"/>
      <c r="M466" s="789"/>
      <c r="N466" s="789"/>
      <c r="O466" s="789"/>
      <c r="P466" s="789"/>
      <c r="Q466" s="789"/>
      <c r="R466" s="789"/>
      <c r="S466" s="789"/>
      <c r="T466" s="789"/>
      <c r="U466" s="789"/>
      <c r="V466" s="789"/>
      <c r="W466" s="789"/>
      <c r="X466" s="789"/>
      <c r="Y466" s="789"/>
      <c r="Z466" s="789"/>
      <c r="AA466" s="789"/>
      <c r="AB466" s="789"/>
      <c r="AC466" s="789"/>
      <c r="AD466" s="789"/>
      <c r="AE466" s="789"/>
    </row>
    <row r="467" spans="1:31">
      <c r="A467" s="789"/>
      <c r="K467" s="789"/>
      <c r="L467" s="789"/>
      <c r="M467" s="789"/>
      <c r="N467" s="789"/>
      <c r="O467" s="789"/>
      <c r="P467" s="789"/>
      <c r="Q467" s="789"/>
      <c r="R467" s="789"/>
      <c r="S467" s="789"/>
      <c r="T467" s="789"/>
      <c r="U467" s="789"/>
      <c r="V467" s="789"/>
      <c r="W467" s="789"/>
      <c r="X467" s="789"/>
      <c r="Y467" s="789"/>
      <c r="Z467" s="789"/>
      <c r="AA467" s="789"/>
      <c r="AB467" s="789"/>
      <c r="AC467" s="789"/>
      <c r="AD467" s="789"/>
      <c r="AE467" s="789"/>
    </row>
    <row r="468" spans="1:31">
      <c r="A468" s="789"/>
      <c r="K468" s="789"/>
      <c r="L468" s="789"/>
      <c r="M468" s="789"/>
      <c r="N468" s="789"/>
      <c r="O468" s="789"/>
      <c r="P468" s="789"/>
      <c r="Q468" s="789"/>
      <c r="R468" s="789"/>
      <c r="S468" s="789"/>
      <c r="T468" s="789"/>
      <c r="U468" s="789"/>
      <c r="V468" s="789"/>
      <c r="W468" s="789"/>
      <c r="X468" s="789"/>
      <c r="Y468" s="789"/>
      <c r="Z468" s="789"/>
      <c r="AA468" s="789"/>
      <c r="AB468" s="789"/>
      <c r="AC468" s="789"/>
      <c r="AD468" s="789"/>
      <c r="AE468" s="789"/>
    </row>
    <row r="469" spans="1:31">
      <c r="A469" s="789"/>
      <c r="K469" s="789"/>
      <c r="L469" s="789"/>
      <c r="M469" s="789"/>
      <c r="N469" s="789"/>
      <c r="O469" s="789"/>
      <c r="P469" s="789"/>
      <c r="Q469" s="789"/>
      <c r="R469" s="789"/>
      <c r="S469" s="789"/>
      <c r="T469" s="789"/>
      <c r="U469" s="789"/>
      <c r="V469" s="789"/>
      <c r="W469" s="789"/>
      <c r="X469" s="789"/>
      <c r="Y469" s="789"/>
      <c r="Z469" s="789"/>
      <c r="AA469" s="789"/>
      <c r="AB469" s="789"/>
      <c r="AC469" s="789"/>
      <c r="AD469" s="789"/>
      <c r="AE469" s="789"/>
    </row>
    <row r="470" spans="1:31">
      <c r="A470" s="789"/>
      <c r="K470" s="789"/>
      <c r="L470" s="789"/>
      <c r="M470" s="789"/>
      <c r="N470" s="789"/>
      <c r="O470" s="789"/>
      <c r="P470" s="789"/>
      <c r="Q470" s="789"/>
      <c r="R470" s="789"/>
      <c r="S470" s="789"/>
      <c r="T470" s="789"/>
      <c r="U470" s="789"/>
      <c r="V470" s="789"/>
      <c r="W470" s="789"/>
      <c r="X470" s="789"/>
      <c r="Y470" s="789"/>
      <c r="Z470" s="789"/>
      <c r="AA470" s="789"/>
      <c r="AB470" s="789"/>
      <c r="AC470" s="789"/>
      <c r="AD470" s="789"/>
      <c r="AE470" s="789"/>
    </row>
    <row r="471" spans="1:31">
      <c r="A471" s="789"/>
      <c r="K471" s="789"/>
      <c r="L471" s="789"/>
      <c r="M471" s="789"/>
      <c r="N471" s="789"/>
      <c r="O471" s="789"/>
      <c r="P471" s="789"/>
      <c r="Q471" s="789"/>
      <c r="R471" s="789"/>
      <c r="S471" s="789"/>
      <c r="T471" s="789"/>
      <c r="U471" s="789"/>
      <c r="V471" s="789"/>
      <c r="W471" s="789"/>
      <c r="X471" s="789"/>
      <c r="Y471" s="789"/>
      <c r="Z471" s="789"/>
      <c r="AA471" s="789"/>
      <c r="AB471" s="789"/>
      <c r="AC471" s="789"/>
      <c r="AD471" s="789"/>
      <c r="AE471" s="789"/>
    </row>
    <row r="472" spans="1:31">
      <c r="A472" s="789"/>
      <c r="K472" s="789"/>
      <c r="L472" s="789"/>
      <c r="M472" s="789"/>
      <c r="N472" s="789"/>
      <c r="O472" s="789"/>
      <c r="P472" s="789"/>
      <c r="Q472" s="789"/>
      <c r="R472" s="789"/>
      <c r="S472" s="789"/>
      <c r="T472" s="789"/>
      <c r="U472" s="789"/>
      <c r="V472" s="789"/>
      <c r="W472" s="789"/>
      <c r="X472" s="789"/>
      <c r="Y472" s="789"/>
      <c r="Z472" s="789"/>
      <c r="AA472" s="789"/>
      <c r="AB472" s="789"/>
      <c r="AC472" s="789"/>
      <c r="AD472" s="789"/>
      <c r="AE472" s="789"/>
    </row>
    <row r="473" spans="1:31">
      <c r="A473" s="789"/>
      <c r="K473" s="789"/>
      <c r="L473" s="789"/>
      <c r="M473" s="789"/>
      <c r="N473" s="789"/>
      <c r="O473" s="789"/>
      <c r="P473" s="789"/>
      <c r="Q473" s="789"/>
      <c r="R473" s="789"/>
      <c r="S473" s="789"/>
      <c r="T473" s="789"/>
      <c r="U473" s="789"/>
      <c r="V473" s="789"/>
      <c r="W473" s="789"/>
      <c r="X473" s="789"/>
      <c r="Y473" s="789"/>
      <c r="Z473" s="789"/>
      <c r="AA473" s="789"/>
      <c r="AB473" s="789"/>
      <c r="AC473" s="789"/>
      <c r="AD473" s="789"/>
      <c r="AE473" s="789"/>
    </row>
    <row r="474" spans="1:31">
      <c r="A474" s="789"/>
      <c r="K474" s="789"/>
      <c r="L474" s="789"/>
      <c r="M474" s="789"/>
      <c r="N474" s="789"/>
      <c r="O474" s="789"/>
      <c r="P474" s="789"/>
      <c r="Q474" s="789"/>
      <c r="R474" s="789"/>
      <c r="S474" s="789"/>
      <c r="T474" s="789"/>
      <c r="U474" s="789"/>
      <c r="V474" s="789"/>
      <c r="W474" s="789"/>
      <c r="X474" s="789"/>
      <c r="Y474" s="789"/>
      <c r="Z474" s="789"/>
      <c r="AA474" s="789"/>
      <c r="AB474" s="789"/>
      <c r="AC474" s="789"/>
      <c r="AD474" s="789"/>
      <c r="AE474" s="789"/>
    </row>
    <row r="475" spans="1:31">
      <c r="A475" s="789"/>
      <c r="K475" s="789"/>
      <c r="L475" s="789"/>
      <c r="M475" s="789"/>
      <c r="N475" s="789"/>
      <c r="O475" s="789"/>
      <c r="P475" s="789"/>
      <c r="Q475" s="789"/>
      <c r="R475" s="789"/>
      <c r="S475" s="789"/>
      <c r="T475" s="789"/>
      <c r="U475" s="789"/>
      <c r="V475" s="789"/>
      <c r="W475" s="789"/>
      <c r="X475" s="789"/>
      <c r="Y475" s="789"/>
      <c r="Z475" s="789"/>
      <c r="AA475" s="789"/>
      <c r="AB475" s="789"/>
      <c r="AC475" s="789"/>
      <c r="AD475" s="789"/>
      <c r="AE475" s="789"/>
    </row>
    <row r="476" spans="1:31">
      <c r="A476" s="789"/>
      <c r="K476" s="789"/>
      <c r="L476" s="789"/>
      <c r="M476" s="789"/>
      <c r="N476" s="789"/>
      <c r="O476" s="789"/>
      <c r="P476" s="789"/>
      <c r="Q476" s="789"/>
      <c r="R476" s="789"/>
      <c r="S476" s="789"/>
      <c r="T476" s="789"/>
      <c r="U476" s="789"/>
      <c r="V476" s="789"/>
      <c r="W476" s="789"/>
      <c r="X476" s="789"/>
      <c r="Y476" s="789"/>
      <c r="Z476" s="789"/>
      <c r="AA476" s="789"/>
      <c r="AB476" s="789"/>
      <c r="AC476" s="789"/>
      <c r="AD476" s="789"/>
      <c r="AE476" s="789"/>
    </row>
    <row r="477" spans="1:31">
      <c r="A477" s="789"/>
      <c r="K477" s="789"/>
      <c r="L477" s="789"/>
      <c r="M477" s="789"/>
      <c r="N477" s="789"/>
      <c r="O477" s="789"/>
      <c r="P477" s="789"/>
      <c r="Q477" s="789"/>
      <c r="R477" s="789"/>
      <c r="S477" s="789"/>
      <c r="T477" s="789"/>
      <c r="U477" s="789"/>
      <c r="V477" s="789"/>
      <c r="W477" s="789"/>
      <c r="X477" s="789"/>
      <c r="Y477" s="789"/>
      <c r="Z477" s="789"/>
      <c r="AA477" s="789"/>
      <c r="AB477" s="789"/>
      <c r="AC477" s="789"/>
      <c r="AD477" s="789"/>
      <c r="AE477" s="789"/>
    </row>
    <row r="478" spans="1:31">
      <c r="A478" s="789"/>
      <c r="K478" s="789"/>
      <c r="L478" s="789"/>
      <c r="M478" s="789"/>
      <c r="N478" s="789"/>
      <c r="O478" s="789"/>
      <c r="P478" s="789"/>
      <c r="Q478" s="789"/>
      <c r="R478" s="789"/>
      <c r="S478" s="789"/>
      <c r="T478" s="789"/>
      <c r="U478" s="789"/>
      <c r="V478" s="789"/>
      <c r="W478" s="789"/>
      <c r="X478" s="789"/>
      <c r="Y478" s="789"/>
      <c r="Z478" s="789"/>
      <c r="AA478" s="789"/>
      <c r="AB478" s="789"/>
      <c r="AC478" s="789"/>
      <c r="AD478" s="789"/>
      <c r="AE478" s="789"/>
    </row>
    <row r="479" spans="1:31">
      <c r="A479" s="789"/>
      <c r="K479" s="789"/>
      <c r="L479" s="789"/>
      <c r="M479" s="789"/>
      <c r="N479" s="789"/>
      <c r="O479" s="789"/>
      <c r="P479" s="789"/>
      <c r="Q479" s="789"/>
      <c r="R479" s="789"/>
      <c r="S479" s="789"/>
      <c r="T479" s="789"/>
      <c r="U479" s="789"/>
      <c r="V479" s="789"/>
      <c r="W479" s="789"/>
      <c r="X479" s="789"/>
      <c r="Y479" s="789"/>
      <c r="Z479" s="789"/>
      <c r="AA479" s="789"/>
      <c r="AB479" s="789"/>
      <c r="AC479" s="789"/>
      <c r="AD479" s="789"/>
      <c r="AE479" s="789"/>
    </row>
    <row r="480" spans="1:31">
      <c r="A480" s="789"/>
      <c r="K480" s="789"/>
      <c r="L480" s="789"/>
      <c r="M480" s="789"/>
      <c r="N480" s="789"/>
      <c r="O480" s="789"/>
      <c r="P480" s="789"/>
      <c r="Q480" s="789"/>
      <c r="R480" s="789"/>
      <c r="S480" s="789"/>
      <c r="T480" s="789"/>
      <c r="U480" s="789"/>
      <c r="V480" s="789"/>
      <c r="W480" s="789"/>
      <c r="X480" s="789"/>
      <c r="Y480" s="789"/>
      <c r="Z480" s="789"/>
      <c r="AA480" s="789"/>
      <c r="AB480" s="789"/>
      <c r="AC480" s="789"/>
      <c r="AD480" s="789"/>
      <c r="AE480" s="789"/>
    </row>
    <row r="481" spans="1:31">
      <c r="A481" s="789"/>
      <c r="K481" s="789"/>
      <c r="L481" s="789"/>
      <c r="M481" s="789"/>
      <c r="N481" s="789"/>
      <c r="O481" s="789"/>
      <c r="P481" s="789"/>
      <c r="Q481" s="789"/>
      <c r="R481" s="789"/>
      <c r="S481" s="789"/>
      <c r="T481" s="789"/>
      <c r="U481" s="789"/>
      <c r="V481" s="789"/>
      <c r="W481" s="789"/>
      <c r="X481" s="789"/>
      <c r="Y481" s="789"/>
      <c r="Z481" s="789"/>
      <c r="AA481" s="789"/>
      <c r="AB481" s="789"/>
      <c r="AC481" s="789"/>
      <c r="AD481" s="789"/>
      <c r="AE481" s="789"/>
    </row>
    <row r="482" spans="1:31">
      <c r="A482" s="789"/>
      <c r="K482" s="789"/>
      <c r="L482" s="789"/>
      <c r="M482" s="789"/>
      <c r="N482" s="789"/>
      <c r="O482" s="789"/>
      <c r="P482" s="789"/>
      <c r="Q482" s="789"/>
      <c r="R482" s="789"/>
      <c r="S482" s="789"/>
      <c r="T482" s="789"/>
      <c r="U482" s="789"/>
      <c r="V482" s="789"/>
      <c r="W482" s="789"/>
      <c r="X482" s="789"/>
      <c r="Y482" s="789"/>
      <c r="Z482" s="789"/>
      <c r="AA482" s="789"/>
      <c r="AB482" s="789"/>
      <c r="AC482" s="789"/>
      <c r="AD482" s="789"/>
      <c r="AE482" s="789"/>
    </row>
    <row r="483" spans="1:31">
      <c r="A483" s="789"/>
      <c r="K483" s="789"/>
      <c r="L483" s="789"/>
      <c r="M483" s="789"/>
      <c r="N483" s="789"/>
      <c r="O483" s="789"/>
      <c r="P483" s="789"/>
      <c r="Q483" s="789"/>
      <c r="R483" s="789"/>
      <c r="S483" s="789"/>
      <c r="T483" s="789"/>
      <c r="U483" s="789"/>
      <c r="V483" s="789"/>
      <c r="W483" s="789"/>
      <c r="X483" s="789"/>
      <c r="Y483" s="789"/>
      <c r="Z483" s="789"/>
      <c r="AA483" s="789"/>
      <c r="AB483" s="789"/>
      <c r="AC483" s="789"/>
      <c r="AD483" s="789"/>
      <c r="AE483" s="789"/>
    </row>
    <row r="484" spans="1:31">
      <c r="A484" s="789"/>
      <c r="K484" s="789"/>
      <c r="L484" s="789"/>
      <c r="M484" s="789"/>
      <c r="N484" s="789"/>
      <c r="O484" s="789"/>
      <c r="P484" s="789"/>
      <c r="Q484" s="789"/>
      <c r="R484" s="789"/>
      <c r="S484" s="789"/>
      <c r="T484" s="789"/>
      <c r="U484" s="789"/>
      <c r="V484" s="789"/>
      <c r="W484" s="789"/>
      <c r="X484" s="789"/>
      <c r="Y484" s="789"/>
      <c r="Z484" s="789"/>
      <c r="AA484" s="789"/>
      <c r="AB484" s="789"/>
      <c r="AC484" s="789"/>
      <c r="AD484" s="789"/>
      <c r="AE484" s="789"/>
    </row>
    <row r="485" spans="1:31">
      <c r="A485" s="789"/>
      <c r="K485" s="789"/>
      <c r="L485" s="789"/>
      <c r="M485" s="789"/>
      <c r="N485" s="789"/>
      <c r="O485" s="789"/>
      <c r="P485" s="789"/>
      <c r="Q485" s="789"/>
      <c r="R485" s="789"/>
      <c r="S485" s="789"/>
      <c r="T485" s="789"/>
      <c r="U485" s="789"/>
      <c r="V485" s="789"/>
      <c r="W485" s="789"/>
      <c r="X485" s="789"/>
      <c r="Y485" s="789"/>
      <c r="Z485" s="789"/>
      <c r="AA485" s="789"/>
      <c r="AB485" s="789"/>
      <c r="AC485" s="789"/>
      <c r="AD485" s="789"/>
      <c r="AE485" s="789"/>
    </row>
    <row r="486" spans="1:31">
      <c r="A486" s="789"/>
      <c r="K486" s="789"/>
      <c r="L486" s="789"/>
      <c r="M486" s="789"/>
      <c r="N486" s="789"/>
      <c r="O486" s="789"/>
      <c r="P486" s="789"/>
      <c r="Q486" s="789"/>
      <c r="R486" s="789"/>
      <c r="S486" s="789"/>
      <c r="T486" s="789"/>
      <c r="U486" s="789"/>
      <c r="V486" s="789"/>
      <c r="W486" s="789"/>
      <c r="X486" s="789"/>
      <c r="Y486" s="789"/>
      <c r="Z486" s="789"/>
      <c r="AA486" s="789"/>
      <c r="AB486" s="789"/>
      <c r="AC486" s="789"/>
      <c r="AD486" s="789"/>
      <c r="AE486" s="789"/>
    </row>
    <row r="487" spans="1:31">
      <c r="A487" s="789"/>
      <c r="K487" s="789"/>
      <c r="L487" s="789"/>
      <c r="M487" s="789"/>
      <c r="N487" s="789"/>
      <c r="O487" s="789"/>
      <c r="P487" s="789"/>
      <c r="Q487" s="789"/>
      <c r="R487" s="789"/>
      <c r="S487" s="789"/>
      <c r="T487" s="789"/>
      <c r="U487" s="789"/>
      <c r="V487" s="789"/>
      <c r="W487" s="789"/>
      <c r="X487" s="789"/>
      <c r="Y487" s="789"/>
      <c r="Z487" s="789"/>
      <c r="AA487" s="789"/>
      <c r="AB487" s="789"/>
      <c r="AC487" s="789"/>
      <c r="AD487" s="789"/>
      <c r="AE487" s="789"/>
    </row>
    <row r="488" spans="1:31">
      <c r="A488" s="789"/>
      <c r="K488" s="789"/>
      <c r="L488" s="789"/>
      <c r="M488" s="789"/>
      <c r="N488" s="789"/>
      <c r="O488" s="789"/>
      <c r="P488" s="789"/>
      <c r="Q488" s="789"/>
      <c r="R488" s="789"/>
      <c r="S488" s="789"/>
      <c r="T488" s="789"/>
      <c r="U488" s="789"/>
      <c r="V488" s="789"/>
      <c r="W488" s="789"/>
      <c r="X488" s="789"/>
      <c r="Y488" s="789"/>
      <c r="Z488" s="789"/>
      <c r="AA488" s="789"/>
      <c r="AB488" s="789"/>
      <c r="AC488" s="789"/>
      <c r="AD488" s="789"/>
      <c r="AE488" s="789"/>
    </row>
    <row r="489" spans="1:31">
      <c r="A489" s="789"/>
      <c r="K489" s="789"/>
      <c r="L489" s="789"/>
      <c r="M489" s="789"/>
      <c r="N489" s="789"/>
      <c r="O489" s="789"/>
      <c r="P489" s="789"/>
      <c r="Q489" s="789"/>
      <c r="R489" s="789"/>
      <c r="S489" s="789"/>
      <c r="T489" s="789"/>
      <c r="U489" s="789"/>
      <c r="V489" s="789"/>
      <c r="W489" s="789"/>
      <c r="X489" s="789"/>
      <c r="Y489" s="789"/>
      <c r="Z489" s="789"/>
      <c r="AA489" s="789"/>
      <c r="AB489" s="789"/>
      <c r="AC489" s="789"/>
      <c r="AD489" s="789"/>
      <c r="AE489" s="789"/>
    </row>
    <row r="490" spans="1:31">
      <c r="A490" s="789"/>
      <c r="K490" s="789"/>
      <c r="L490" s="789"/>
      <c r="M490" s="789"/>
      <c r="N490" s="789"/>
      <c r="O490" s="789"/>
      <c r="P490" s="789"/>
      <c r="Q490" s="789"/>
      <c r="R490" s="789"/>
      <c r="S490" s="789"/>
      <c r="T490" s="789"/>
      <c r="U490" s="789"/>
      <c r="V490" s="789"/>
      <c r="W490" s="789"/>
      <c r="X490" s="789"/>
      <c r="Y490" s="789"/>
      <c r="Z490" s="789"/>
      <c r="AA490" s="789"/>
      <c r="AB490" s="789"/>
      <c r="AC490" s="789"/>
      <c r="AD490" s="789"/>
      <c r="AE490" s="789"/>
    </row>
    <row r="491" spans="1:31">
      <c r="A491" s="789"/>
      <c r="K491" s="789"/>
      <c r="L491" s="789"/>
      <c r="M491" s="789"/>
      <c r="N491" s="789"/>
      <c r="O491" s="789"/>
      <c r="P491" s="789"/>
      <c r="Q491" s="789"/>
      <c r="R491" s="789"/>
      <c r="S491" s="789"/>
      <c r="T491" s="789"/>
      <c r="U491" s="789"/>
      <c r="V491" s="789"/>
      <c r="W491" s="789"/>
      <c r="X491" s="789"/>
      <c r="Y491" s="789"/>
      <c r="Z491" s="789"/>
      <c r="AA491" s="789"/>
      <c r="AB491" s="789"/>
      <c r="AC491" s="789"/>
      <c r="AD491" s="789"/>
      <c r="AE491" s="789"/>
    </row>
    <row r="492" spans="1:31">
      <c r="A492" s="789"/>
      <c r="K492" s="789"/>
      <c r="L492" s="789"/>
      <c r="M492" s="789"/>
      <c r="N492" s="789"/>
      <c r="O492" s="789"/>
      <c r="P492" s="789"/>
      <c r="Q492" s="789"/>
      <c r="R492" s="789"/>
      <c r="S492" s="789"/>
      <c r="T492" s="789"/>
      <c r="U492" s="789"/>
      <c r="V492" s="789"/>
      <c r="W492" s="789"/>
      <c r="X492" s="789"/>
      <c r="Y492" s="789"/>
      <c r="Z492" s="789"/>
      <c r="AA492" s="789"/>
      <c r="AB492" s="789"/>
      <c r="AC492" s="789"/>
      <c r="AD492" s="789"/>
      <c r="AE492" s="789"/>
    </row>
    <row r="493" spans="1:31">
      <c r="A493" s="789"/>
      <c r="K493" s="789"/>
      <c r="L493" s="789"/>
      <c r="M493" s="789"/>
      <c r="N493" s="789"/>
      <c r="O493" s="789"/>
      <c r="P493" s="789"/>
      <c r="Q493" s="789"/>
      <c r="R493" s="789"/>
      <c r="S493" s="789"/>
      <c r="T493" s="789"/>
      <c r="U493" s="789"/>
      <c r="V493" s="789"/>
      <c r="W493" s="789"/>
      <c r="X493" s="789"/>
      <c r="Y493" s="789"/>
      <c r="Z493" s="789"/>
      <c r="AA493" s="789"/>
      <c r="AB493" s="789"/>
      <c r="AC493" s="789"/>
      <c r="AD493" s="789"/>
      <c r="AE493" s="789"/>
    </row>
    <row r="494" spans="1:31">
      <c r="A494" s="789"/>
      <c r="K494" s="789"/>
      <c r="L494" s="789"/>
      <c r="M494" s="789"/>
      <c r="N494" s="789"/>
      <c r="O494" s="789"/>
      <c r="P494" s="789"/>
      <c r="Q494" s="789"/>
      <c r="R494" s="789"/>
      <c r="S494" s="789"/>
      <c r="T494" s="789"/>
      <c r="U494" s="789"/>
      <c r="V494" s="789"/>
      <c r="W494" s="789"/>
      <c r="X494" s="789"/>
      <c r="Y494" s="789"/>
      <c r="Z494" s="789"/>
      <c r="AA494" s="789"/>
      <c r="AB494" s="789"/>
      <c r="AC494" s="789"/>
      <c r="AD494" s="789"/>
      <c r="AE494" s="789"/>
    </row>
    <row r="495" spans="1:31">
      <c r="A495" s="789"/>
      <c r="K495" s="789"/>
      <c r="L495" s="789"/>
      <c r="M495" s="789"/>
      <c r="N495" s="789"/>
      <c r="O495" s="789"/>
      <c r="P495" s="789"/>
      <c r="Q495" s="789"/>
      <c r="R495" s="789"/>
      <c r="S495" s="789"/>
      <c r="T495" s="789"/>
      <c r="U495" s="789"/>
      <c r="V495" s="789"/>
      <c r="W495" s="789"/>
      <c r="X495" s="789"/>
      <c r="Y495" s="789"/>
      <c r="Z495" s="789"/>
      <c r="AA495" s="789"/>
      <c r="AB495" s="789"/>
      <c r="AC495" s="789"/>
      <c r="AD495" s="789"/>
      <c r="AE495" s="789"/>
    </row>
    <row r="496" spans="1:31">
      <c r="A496" s="789"/>
      <c r="K496" s="789"/>
      <c r="L496" s="789"/>
      <c r="M496" s="789"/>
      <c r="N496" s="789"/>
      <c r="O496" s="789"/>
      <c r="P496" s="789"/>
      <c r="Q496" s="789"/>
      <c r="R496" s="789"/>
      <c r="S496" s="789"/>
      <c r="T496" s="789"/>
      <c r="U496" s="789"/>
      <c r="V496" s="789"/>
      <c r="W496" s="789"/>
      <c r="X496" s="789"/>
      <c r="Y496" s="789"/>
      <c r="Z496" s="789"/>
      <c r="AA496" s="789"/>
      <c r="AB496" s="789"/>
      <c r="AC496" s="789"/>
      <c r="AD496" s="789"/>
      <c r="AE496" s="789"/>
    </row>
    <row r="497" spans="1:31">
      <c r="A497" s="789"/>
      <c r="K497" s="789"/>
      <c r="L497" s="789"/>
      <c r="M497" s="789"/>
      <c r="N497" s="789"/>
      <c r="O497" s="789"/>
      <c r="P497" s="789"/>
      <c r="Q497" s="789"/>
      <c r="R497" s="789"/>
      <c r="S497" s="789"/>
      <c r="T497" s="789"/>
      <c r="U497" s="789"/>
      <c r="V497" s="789"/>
      <c r="W497" s="789"/>
      <c r="X497" s="789"/>
      <c r="Y497" s="789"/>
      <c r="Z497" s="789"/>
      <c r="AA497" s="789"/>
      <c r="AB497" s="789"/>
      <c r="AC497" s="789"/>
      <c r="AD497" s="789"/>
      <c r="AE497" s="789"/>
    </row>
    <row r="498" spans="1:31">
      <c r="A498" s="789"/>
      <c r="K498" s="789"/>
      <c r="L498" s="789"/>
      <c r="M498" s="789"/>
      <c r="N498" s="789"/>
      <c r="O498" s="789"/>
      <c r="P498" s="789"/>
      <c r="Q498" s="789"/>
      <c r="R498" s="789"/>
      <c r="S498" s="789"/>
      <c r="T498" s="789"/>
      <c r="U498" s="789"/>
      <c r="V498" s="789"/>
      <c r="W498" s="789"/>
      <c r="X498" s="789"/>
      <c r="Y498" s="789"/>
      <c r="Z498" s="789"/>
      <c r="AA498" s="789"/>
      <c r="AB498" s="789"/>
      <c r="AC498" s="789"/>
      <c r="AD498" s="789"/>
      <c r="AE498" s="789"/>
    </row>
    <row r="499" spans="1:31">
      <c r="A499" s="789"/>
      <c r="K499" s="789"/>
      <c r="L499" s="789"/>
      <c r="M499" s="789"/>
      <c r="N499" s="789"/>
      <c r="O499" s="789"/>
      <c r="P499" s="789"/>
      <c r="Q499" s="789"/>
      <c r="R499" s="789"/>
      <c r="S499" s="789"/>
      <c r="T499" s="789"/>
      <c r="U499" s="789"/>
      <c r="V499" s="789"/>
      <c r="W499" s="789"/>
      <c r="X499" s="789"/>
      <c r="Y499" s="789"/>
      <c r="Z499" s="789"/>
      <c r="AA499" s="789"/>
      <c r="AB499" s="789"/>
      <c r="AC499" s="789"/>
      <c r="AD499" s="789"/>
      <c r="AE499" s="789"/>
    </row>
    <row r="500" spans="1:31">
      <c r="A500" s="789"/>
      <c r="K500" s="789"/>
      <c r="L500" s="789"/>
      <c r="M500" s="789"/>
      <c r="N500" s="789"/>
      <c r="O500" s="789"/>
      <c r="P500" s="789"/>
      <c r="Q500" s="789"/>
      <c r="R500" s="789"/>
      <c r="S500" s="789"/>
      <c r="T500" s="789"/>
      <c r="U500" s="789"/>
      <c r="V500" s="789"/>
      <c r="W500" s="789"/>
      <c r="X500" s="789"/>
      <c r="Y500" s="789"/>
      <c r="Z500" s="789"/>
      <c r="AA500" s="789"/>
      <c r="AB500" s="789"/>
      <c r="AC500" s="789"/>
      <c r="AD500" s="789"/>
      <c r="AE500" s="789"/>
    </row>
    <row r="501" spans="1:31">
      <c r="A501" s="789"/>
      <c r="K501" s="789"/>
      <c r="L501" s="789"/>
      <c r="M501" s="789"/>
      <c r="N501" s="789"/>
      <c r="O501" s="789"/>
      <c r="P501" s="789"/>
      <c r="Q501" s="789"/>
      <c r="R501" s="789"/>
      <c r="S501" s="789"/>
      <c r="T501" s="789"/>
      <c r="U501" s="789"/>
      <c r="V501" s="789"/>
      <c r="W501" s="789"/>
      <c r="X501" s="789"/>
      <c r="Y501" s="789"/>
      <c r="Z501" s="789"/>
      <c r="AA501" s="789"/>
      <c r="AB501" s="789"/>
      <c r="AC501" s="789"/>
      <c r="AD501" s="789"/>
      <c r="AE501" s="789"/>
    </row>
    <row r="502" spans="1:31">
      <c r="A502" s="789"/>
      <c r="K502" s="789"/>
      <c r="L502" s="789"/>
      <c r="M502" s="789"/>
      <c r="N502" s="789"/>
      <c r="O502" s="789"/>
      <c r="P502" s="789"/>
      <c r="Q502" s="789"/>
      <c r="R502" s="789"/>
      <c r="S502" s="789"/>
      <c r="T502" s="789"/>
      <c r="U502" s="789"/>
      <c r="V502" s="789"/>
      <c r="W502" s="789"/>
      <c r="X502" s="789"/>
      <c r="Y502" s="789"/>
      <c r="Z502" s="789"/>
      <c r="AA502" s="789"/>
      <c r="AB502" s="789"/>
      <c r="AC502" s="789"/>
      <c r="AD502" s="789"/>
      <c r="AE502" s="789"/>
    </row>
    <row r="503" spans="1:31">
      <c r="A503" s="789"/>
      <c r="K503" s="789"/>
      <c r="L503" s="789"/>
      <c r="M503" s="789"/>
      <c r="N503" s="789"/>
      <c r="O503" s="789"/>
      <c r="P503" s="789"/>
      <c r="Q503" s="789"/>
      <c r="R503" s="789"/>
      <c r="S503" s="789"/>
      <c r="T503" s="789"/>
      <c r="U503" s="789"/>
      <c r="V503" s="789"/>
      <c r="W503" s="789"/>
      <c r="X503" s="789"/>
      <c r="Y503" s="789"/>
      <c r="Z503" s="789"/>
      <c r="AA503" s="789"/>
      <c r="AB503" s="789"/>
      <c r="AC503" s="789"/>
      <c r="AD503" s="789"/>
      <c r="AE503" s="789"/>
    </row>
    <row r="504" spans="1:31">
      <c r="A504" s="789"/>
      <c r="K504" s="789"/>
      <c r="L504" s="789"/>
      <c r="M504" s="789"/>
      <c r="N504" s="789"/>
      <c r="O504" s="789"/>
      <c r="P504" s="789"/>
      <c r="Q504" s="789"/>
      <c r="R504" s="789"/>
      <c r="S504" s="789"/>
      <c r="T504" s="789"/>
      <c r="U504" s="789"/>
      <c r="V504" s="789"/>
      <c r="W504" s="789"/>
      <c r="X504" s="789"/>
      <c r="Y504" s="789"/>
      <c r="Z504" s="789"/>
      <c r="AA504" s="789"/>
      <c r="AB504" s="789"/>
      <c r="AC504" s="789"/>
      <c r="AD504" s="789"/>
      <c r="AE504" s="789"/>
    </row>
    <row r="505" spans="1:31">
      <c r="A505" s="789"/>
      <c r="K505" s="789"/>
      <c r="L505" s="789"/>
      <c r="M505" s="789"/>
      <c r="N505" s="789"/>
      <c r="O505" s="789"/>
      <c r="P505" s="789"/>
      <c r="Q505" s="789"/>
      <c r="R505" s="789"/>
      <c r="S505" s="789"/>
      <c r="T505" s="789"/>
      <c r="U505" s="789"/>
      <c r="V505" s="789"/>
      <c r="W505" s="789"/>
      <c r="X505" s="789"/>
      <c r="Y505" s="789"/>
      <c r="Z505" s="789"/>
      <c r="AA505" s="789"/>
      <c r="AB505" s="789"/>
      <c r="AC505" s="789"/>
      <c r="AD505" s="789"/>
      <c r="AE505" s="789"/>
    </row>
    <row r="506" spans="1:31">
      <c r="A506" s="789"/>
      <c r="K506" s="789"/>
      <c r="L506" s="789"/>
      <c r="M506" s="789"/>
      <c r="N506" s="789"/>
      <c r="O506" s="789"/>
      <c r="P506" s="789"/>
      <c r="Q506" s="789"/>
      <c r="R506" s="789"/>
      <c r="S506" s="789"/>
      <c r="T506" s="789"/>
      <c r="U506" s="789"/>
      <c r="V506" s="789"/>
      <c r="W506" s="789"/>
      <c r="X506" s="789"/>
      <c r="Y506" s="789"/>
      <c r="Z506" s="789"/>
      <c r="AA506" s="789"/>
      <c r="AB506" s="789"/>
      <c r="AC506" s="789"/>
      <c r="AD506" s="789"/>
      <c r="AE506" s="789"/>
    </row>
    <row r="507" spans="1:31">
      <c r="A507" s="789"/>
      <c r="K507" s="789"/>
      <c r="L507" s="789"/>
      <c r="M507" s="789"/>
      <c r="N507" s="789"/>
      <c r="O507" s="789"/>
      <c r="P507" s="789"/>
      <c r="Q507" s="789"/>
      <c r="R507" s="789"/>
      <c r="S507" s="789"/>
      <c r="T507" s="789"/>
      <c r="U507" s="789"/>
      <c r="V507" s="789"/>
      <c r="W507" s="789"/>
      <c r="X507" s="789"/>
      <c r="Y507" s="789"/>
      <c r="Z507" s="789"/>
      <c r="AA507" s="789"/>
      <c r="AB507" s="789"/>
      <c r="AC507" s="789"/>
      <c r="AD507" s="789"/>
      <c r="AE507" s="789"/>
    </row>
    <row r="508" spans="1:31">
      <c r="A508" s="789"/>
      <c r="K508" s="789"/>
      <c r="L508" s="789"/>
      <c r="M508" s="789"/>
      <c r="N508" s="789"/>
      <c r="O508" s="789"/>
      <c r="P508" s="789"/>
      <c r="Q508" s="789"/>
      <c r="R508" s="789"/>
      <c r="S508" s="789"/>
      <c r="T508" s="789"/>
      <c r="U508" s="789"/>
      <c r="V508" s="789"/>
      <c r="W508" s="789"/>
      <c r="X508" s="789"/>
      <c r="Y508" s="789"/>
      <c r="Z508" s="789"/>
      <c r="AA508" s="789"/>
      <c r="AB508" s="789"/>
      <c r="AC508" s="789"/>
      <c r="AD508" s="789"/>
      <c r="AE508" s="789"/>
    </row>
    <row r="509" spans="1:31">
      <c r="A509" s="789"/>
      <c r="K509" s="789"/>
      <c r="L509" s="789"/>
      <c r="M509" s="789"/>
      <c r="N509" s="789"/>
      <c r="O509" s="789"/>
      <c r="P509" s="789"/>
      <c r="Q509" s="789"/>
      <c r="R509" s="789"/>
      <c r="S509" s="789"/>
      <c r="T509" s="789"/>
      <c r="U509" s="789"/>
      <c r="V509" s="789"/>
      <c r="W509" s="789"/>
      <c r="X509" s="789"/>
      <c r="Y509" s="789"/>
      <c r="Z509" s="789"/>
      <c r="AA509" s="789"/>
      <c r="AB509" s="789"/>
      <c r="AC509" s="789"/>
      <c r="AD509" s="789"/>
      <c r="AE509" s="789"/>
    </row>
    <row r="510" spans="1:31">
      <c r="A510" s="789"/>
      <c r="K510" s="789"/>
      <c r="L510" s="789"/>
      <c r="M510" s="789"/>
      <c r="N510" s="789"/>
      <c r="O510" s="789"/>
      <c r="P510" s="789"/>
      <c r="Q510" s="789"/>
      <c r="R510" s="789"/>
      <c r="S510" s="789"/>
      <c r="T510" s="789"/>
      <c r="U510" s="789"/>
      <c r="V510" s="789"/>
      <c r="W510" s="789"/>
      <c r="X510" s="789"/>
      <c r="Y510" s="789"/>
      <c r="Z510" s="789"/>
      <c r="AA510" s="789"/>
      <c r="AB510" s="789"/>
      <c r="AC510" s="789"/>
      <c r="AD510" s="789"/>
      <c r="AE510" s="789"/>
    </row>
    <row r="511" spans="1:31">
      <c r="A511" s="789"/>
      <c r="K511" s="789"/>
      <c r="L511" s="789"/>
      <c r="M511" s="789"/>
      <c r="N511" s="789"/>
      <c r="O511" s="789"/>
      <c r="P511" s="789"/>
      <c r="Q511" s="789"/>
      <c r="R511" s="789"/>
      <c r="S511" s="789"/>
      <c r="T511" s="789"/>
      <c r="U511" s="789"/>
      <c r="V511" s="789"/>
      <c r="W511" s="789"/>
      <c r="X511" s="789"/>
      <c r="Y511" s="789"/>
      <c r="Z511" s="789"/>
      <c r="AA511" s="789"/>
      <c r="AB511" s="789"/>
      <c r="AC511" s="789"/>
      <c r="AD511" s="789"/>
      <c r="AE511" s="789"/>
    </row>
    <row r="512" spans="1:31">
      <c r="A512" s="789"/>
      <c r="K512" s="789"/>
      <c r="L512" s="789"/>
      <c r="M512" s="789"/>
      <c r="N512" s="789"/>
      <c r="O512" s="789"/>
      <c r="P512" s="789"/>
      <c r="Q512" s="789"/>
      <c r="R512" s="789"/>
      <c r="S512" s="789"/>
      <c r="T512" s="789"/>
      <c r="U512" s="789"/>
      <c r="V512" s="789"/>
      <c r="W512" s="789"/>
      <c r="X512" s="789"/>
      <c r="Y512" s="789"/>
      <c r="Z512" s="789"/>
      <c r="AA512" s="789"/>
      <c r="AB512" s="789"/>
      <c r="AC512" s="789"/>
      <c r="AD512" s="789"/>
      <c r="AE512" s="789"/>
    </row>
    <row r="513" spans="1:31">
      <c r="A513" s="789"/>
      <c r="K513" s="789"/>
      <c r="L513" s="789"/>
      <c r="M513" s="789"/>
      <c r="N513" s="789"/>
      <c r="O513" s="789"/>
      <c r="P513" s="789"/>
      <c r="Q513" s="789"/>
      <c r="R513" s="789"/>
      <c r="S513" s="789"/>
      <c r="T513" s="789"/>
      <c r="U513" s="789"/>
      <c r="V513" s="789"/>
      <c r="W513" s="789"/>
      <c r="X513" s="789"/>
      <c r="Y513" s="789"/>
      <c r="Z513" s="789"/>
      <c r="AA513" s="789"/>
      <c r="AB513" s="789"/>
      <c r="AC513" s="789"/>
      <c r="AD513" s="789"/>
      <c r="AE513" s="789"/>
    </row>
    <row r="514" spans="1:31">
      <c r="A514" s="789"/>
      <c r="K514" s="789"/>
      <c r="L514" s="789"/>
      <c r="M514" s="789"/>
      <c r="N514" s="789"/>
      <c r="O514" s="789"/>
      <c r="P514" s="789"/>
      <c r="Q514" s="789"/>
      <c r="R514" s="789"/>
      <c r="S514" s="789"/>
      <c r="T514" s="789"/>
      <c r="U514" s="789"/>
      <c r="V514" s="789"/>
      <c r="W514" s="789"/>
      <c r="X514" s="789"/>
      <c r="Y514" s="789"/>
      <c r="Z514" s="789"/>
      <c r="AA514" s="789"/>
      <c r="AB514" s="789"/>
      <c r="AC514" s="789"/>
      <c r="AD514" s="789"/>
      <c r="AE514" s="789"/>
    </row>
    <row r="515" spans="1:31">
      <c r="A515" s="789"/>
      <c r="K515" s="789"/>
      <c r="L515" s="789"/>
      <c r="M515" s="789"/>
      <c r="N515" s="789"/>
      <c r="O515" s="789"/>
      <c r="P515" s="789"/>
      <c r="Q515" s="789"/>
      <c r="R515" s="789"/>
      <c r="S515" s="789"/>
      <c r="T515" s="789"/>
      <c r="U515" s="789"/>
      <c r="V515" s="789"/>
      <c r="W515" s="789"/>
      <c r="X515" s="789"/>
      <c r="Y515" s="789"/>
      <c r="Z515" s="789"/>
      <c r="AA515" s="789"/>
      <c r="AB515" s="789"/>
      <c r="AC515" s="789"/>
      <c r="AD515" s="789"/>
      <c r="AE515" s="789"/>
    </row>
    <row r="516" spans="1:31">
      <c r="A516" s="789"/>
      <c r="K516" s="789"/>
      <c r="L516" s="789"/>
      <c r="M516" s="789"/>
      <c r="N516" s="789"/>
      <c r="O516" s="789"/>
      <c r="P516" s="789"/>
      <c r="Q516" s="789"/>
      <c r="R516" s="789"/>
      <c r="S516" s="789"/>
      <c r="T516" s="789"/>
      <c r="U516" s="789"/>
      <c r="V516" s="789"/>
      <c r="W516" s="789"/>
      <c r="X516" s="789"/>
      <c r="Y516" s="789"/>
      <c r="Z516" s="789"/>
      <c r="AA516" s="789"/>
      <c r="AB516" s="789"/>
      <c r="AC516" s="789"/>
      <c r="AD516" s="789"/>
      <c r="AE516" s="789"/>
    </row>
    <row r="517" spans="1:31">
      <c r="A517" s="789"/>
      <c r="K517" s="789"/>
      <c r="L517" s="789"/>
      <c r="M517" s="789"/>
      <c r="N517" s="789"/>
      <c r="O517" s="789"/>
      <c r="P517" s="789"/>
      <c r="Q517" s="789"/>
      <c r="R517" s="789"/>
      <c r="S517" s="789"/>
      <c r="T517" s="789"/>
      <c r="U517" s="789"/>
      <c r="V517" s="789"/>
      <c r="W517" s="789"/>
      <c r="X517" s="789"/>
      <c r="Y517" s="789"/>
      <c r="Z517" s="789"/>
      <c r="AA517" s="789"/>
      <c r="AB517" s="789"/>
      <c r="AC517" s="789"/>
      <c r="AD517" s="789"/>
      <c r="AE517" s="789"/>
    </row>
    <row r="518" spans="1:31">
      <c r="A518" s="789"/>
      <c r="K518" s="789"/>
      <c r="L518" s="789"/>
      <c r="M518" s="789"/>
      <c r="N518" s="789"/>
      <c r="O518" s="789"/>
      <c r="P518" s="789"/>
      <c r="Q518" s="789"/>
      <c r="R518" s="789"/>
      <c r="S518" s="789"/>
      <c r="T518" s="789"/>
      <c r="U518" s="789"/>
      <c r="V518" s="789"/>
      <c r="W518" s="789"/>
      <c r="X518" s="789"/>
      <c r="Y518" s="789"/>
      <c r="Z518" s="789"/>
      <c r="AA518" s="789"/>
      <c r="AB518" s="789"/>
      <c r="AC518" s="789"/>
      <c r="AD518" s="789"/>
      <c r="AE518" s="789"/>
    </row>
    <row r="519" spans="1:31">
      <c r="A519" s="789"/>
      <c r="K519" s="789"/>
      <c r="L519" s="789"/>
      <c r="M519" s="789"/>
      <c r="N519" s="789"/>
      <c r="O519" s="789"/>
      <c r="P519" s="789"/>
      <c r="Q519" s="789"/>
      <c r="R519" s="789"/>
      <c r="S519" s="789"/>
      <c r="T519" s="789"/>
      <c r="U519" s="789"/>
      <c r="V519" s="789"/>
      <c r="W519" s="789"/>
      <c r="X519" s="789"/>
      <c r="Y519" s="789"/>
      <c r="Z519" s="789"/>
      <c r="AA519" s="789"/>
      <c r="AB519" s="789"/>
      <c r="AC519" s="789"/>
      <c r="AD519" s="789"/>
      <c r="AE519" s="789"/>
    </row>
    <row r="520" spans="1:31">
      <c r="A520" s="789"/>
      <c r="K520" s="789"/>
      <c r="L520" s="789"/>
      <c r="M520" s="789"/>
      <c r="N520" s="789"/>
      <c r="O520" s="789"/>
      <c r="P520" s="789"/>
      <c r="Q520" s="789"/>
      <c r="R520" s="789"/>
      <c r="S520" s="789"/>
      <c r="T520" s="789"/>
      <c r="U520" s="789"/>
      <c r="V520" s="789"/>
      <c r="W520" s="789"/>
      <c r="X520" s="789"/>
      <c r="Y520" s="789"/>
      <c r="Z520" s="789"/>
      <c r="AA520" s="789"/>
      <c r="AB520" s="789"/>
      <c r="AC520" s="789"/>
      <c r="AD520" s="789"/>
      <c r="AE520" s="789"/>
    </row>
    <row r="521" spans="1:31">
      <c r="A521" s="789"/>
      <c r="K521" s="789"/>
      <c r="L521" s="789"/>
      <c r="M521" s="789"/>
      <c r="N521" s="789"/>
      <c r="O521" s="789"/>
      <c r="P521" s="789"/>
      <c r="Q521" s="789"/>
      <c r="R521" s="789"/>
      <c r="S521" s="789"/>
      <c r="T521" s="789"/>
      <c r="U521" s="789"/>
      <c r="V521" s="789"/>
      <c r="W521" s="789"/>
      <c r="X521" s="789"/>
      <c r="Y521" s="789"/>
      <c r="Z521" s="789"/>
      <c r="AA521" s="789"/>
      <c r="AB521" s="789"/>
      <c r="AC521" s="789"/>
      <c r="AD521" s="789"/>
      <c r="AE521" s="789"/>
    </row>
    <row r="522" spans="1:31">
      <c r="A522" s="789"/>
      <c r="K522" s="789"/>
      <c r="L522" s="789"/>
      <c r="M522" s="789"/>
      <c r="N522" s="789"/>
      <c r="O522" s="789"/>
      <c r="P522" s="789"/>
      <c r="Q522" s="789"/>
      <c r="R522" s="789"/>
      <c r="S522" s="789"/>
      <c r="T522" s="789"/>
      <c r="U522" s="789"/>
      <c r="V522" s="789"/>
      <c r="W522" s="789"/>
      <c r="X522" s="789"/>
      <c r="Y522" s="789"/>
      <c r="Z522" s="789"/>
      <c r="AA522" s="789"/>
      <c r="AB522" s="789"/>
      <c r="AC522" s="789"/>
      <c r="AD522" s="789"/>
      <c r="AE522" s="789"/>
    </row>
    <row r="523" spans="1:31">
      <c r="A523" s="789"/>
      <c r="K523" s="789"/>
      <c r="L523" s="789"/>
      <c r="M523" s="789"/>
      <c r="N523" s="789"/>
      <c r="O523" s="789"/>
      <c r="P523" s="789"/>
      <c r="Q523" s="789"/>
      <c r="R523" s="789"/>
      <c r="S523" s="789"/>
      <c r="T523" s="789"/>
      <c r="U523" s="789"/>
      <c r="V523" s="789"/>
      <c r="W523" s="789"/>
      <c r="X523" s="789"/>
      <c r="Y523" s="789"/>
      <c r="Z523" s="789"/>
      <c r="AA523" s="789"/>
      <c r="AB523" s="789"/>
      <c r="AC523" s="789"/>
      <c r="AD523" s="789"/>
      <c r="AE523" s="789"/>
    </row>
    <row r="524" spans="1:31">
      <c r="A524" s="789"/>
      <c r="K524" s="789"/>
      <c r="L524" s="789"/>
      <c r="M524" s="789"/>
      <c r="N524" s="789"/>
      <c r="O524" s="789"/>
      <c r="P524" s="789"/>
      <c r="Q524" s="789"/>
      <c r="R524" s="789"/>
      <c r="S524" s="789"/>
      <c r="T524" s="789"/>
      <c r="U524" s="789"/>
      <c r="V524" s="789"/>
      <c r="W524" s="789"/>
      <c r="X524" s="789"/>
      <c r="Y524" s="789"/>
      <c r="Z524" s="789"/>
      <c r="AA524" s="789"/>
      <c r="AB524" s="789"/>
      <c r="AC524" s="789"/>
      <c r="AD524" s="789"/>
      <c r="AE524" s="789"/>
    </row>
    <row r="525" spans="1:31">
      <c r="A525" s="789"/>
      <c r="K525" s="789"/>
      <c r="L525" s="789"/>
      <c r="M525" s="789"/>
      <c r="N525" s="789"/>
      <c r="O525" s="789"/>
      <c r="P525" s="789"/>
      <c r="Q525" s="789"/>
      <c r="R525" s="789"/>
      <c r="S525" s="789"/>
      <c r="T525" s="789"/>
      <c r="U525" s="789"/>
      <c r="V525" s="789"/>
      <c r="W525" s="789"/>
      <c r="X525" s="789"/>
      <c r="Y525" s="789"/>
      <c r="Z525" s="789"/>
      <c r="AA525" s="789"/>
      <c r="AB525" s="789"/>
      <c r="AC525" s="789"/>
      <c r="AD525" s="789"/>
      <c r="AE525" s="789"/>
    </row>
    <row r="526" spans="1:31">
      <c r="A526" s="789"/>
      <c r="K526" s="789"/>
      <c r="L526" s="789"/>
      <c r="M526" s="789"/>
      <c r="N526" s="789"/>
      <c r="O526" s="789"/>
      <c r="P526" s="789"/>
      <c r="Q526" s="789"/>
      <c r="R526" s="789"/>
      <c r="S526" s="789"/>
      <c r="T526" s="789"/>
      <c r="U526" s="789"/>
      <c r="V526" s="789"/>
      <c r="W526" s="789"/>
      <c r="X526" s="789"/>
      <c r="Y526" s="789"/>
      <c r="Z526" s="789"/>
      <c r="AA526" s="789"/>
      <c r="AB526" s="789"/>
      <c r="AC526" s="789"/>
      <c r="AD526" s="789"/>
      <c r="AE526" s="789"/>
    </row>
    <row r="527" spans="1:31">
      <c r="A527" s="789"/>
      <c r="K527" s="789"/>
      <c r="L527" s="789"/>
      <c r="M527" s="789"/>
      <c r="N527" s="789"/>
      <c r="O527" s="789"/>
      <c r="P527" s="789"/>
      <c r="Q527" s="789"/>
      <c r="R527" s="789"/>
      <c r="S527" s="789"/>
      <c r="T527" s="789"/>
      <c r="U527" s="789"/>
      <c r="V527" s="789"/>
      <c r="W527" s="789"/>
      <c r="X527" s="789"/>
      <c r="Y527" s="789"/>
      <c r="Z527" s="789"/>
      <c r="AA527" s="789"/>
      <c r="AB527" s="789"/>
      <c r="AC527" s="789"/>
      <c r="AD527" s="789"/>
      <c r="AE527" s="789"/>
    </row>
    <row r="528" spans="1:31">
      <c r="A528" s="789"/>
      <c r="K528" s="789"/>
      <c r="L528" s="789"/>
      <c r="M528" s="789"/>
      <c r="N528" s="789"/>
      <c r="O528" s="789"/>
      <c r="P528" s="789"/>
      <c r="Q528" s="789"/>
      <c r="R528" s="789"/>
      <c r="S528" s="789"/>
      <c r="T528" s="789"/>
      <c r="U528" s="789"/>
      <c r="V528" s="789"/>
      <c r="W528" s="789"/>
      <c r="X528" s="789"/>
      <c r="Y528" s="789"/>
      <c r="Z528" s="789"/>
      <c r="AA528" s="789"/>
      <c r="AB528" s="789"/>
      <c r="AC528" s="789"/>
      <c r="AD528" s="789"/>
      <c r="AE528" s="789"/>
    </row>
    <row r="529" spans="1:31">
      <c r="A529" s="789"/>
      <c r="K529" s="789"/>
      <c r="L529" s="789"/>
      <c r="M529" s="789"/>
      <c r="N529" s="789"/>
      <c r="O529" s="789"/>
      <c r="P529" s="789"/>
      <c r="Q529" s="789"/>
      <c r="R529" s="789"/>
      <c r="S529" s="789"/>
      <c r="T529" s="789"/>
      <c r="U529" s="789"/>
      <c r="V529" s="789"/>
      <c r="W529" s="789"/>
      <c r="X529" s="789"/>
      <c r="Y529" s="789"/>
      <c r="Z529" s="789"/>
      <c r="AA529" s="789"/>
      <c r="AB529" s="789"/>
      <c r="AC529" s="789"/>
      <c r="AD529" s="789"/>
      <c r="AE529" s="789"/>
    </row>
    <row r="530" spans="1:31">
      <c r="A530" s="789"/>
      <c r="K530" s="789"/>
      <c r="L530" s="789"/>
      <c r="M530" s="789"/>
      <c r="N530" s="789"/>
      <c r="O530" s="789"/>
      <c r="P530" s="789"/>
      <c r="Q530" s="789"/>
      <c r="R530" s="789"/>
      <c r="S530" s="789"/>
      <c r="T530" s="789"/>
      <c r="U530" s="789"/>
      <c r="V530" s="789"/>
      <c r="W530" s="789"/>
      <c r="X530" s="789"/>
      <c r="Y530" s="789"/>
      <c r="Z530" s="789"/>
      <c r="AA530" s="789"/>
      <c r="AB530" s="789"/>
      <c r="AC530" s="789"/>
      <c r="AD530" s="789"/>
      <c r="AE530" s="789"/>
    </row>
    <row r="531" spans="1:31">
      <c r="A531" s="789"/>
      <c r="K531" s="789"/>
      <c r="L531" s="789"/>
      <c r="M531" s="789"/>
      <c r="N531" s="789"/>
      <c r="O531" s="789"/>
      <c r="P531" s="789"/>
      <c r="Q531" s="789"/>
      <c r="R531" s="789"/>
      <c r="S531" s="789"/>
      <c r="T531" s="789"/>
      <c r="U531" s="789"/>
      <c r="V531" s="789"/>
      <c r="W531" s="789"/>
      <c r="X531" s="789"/>
      <c r="Y531" s="789"/>
      <c r="Z531" s="789"/>
      <c r="AA531" s="789"/>
      <c r="AB531" s="789"/>
      <c r="AC531" s="789"/>
      <c r="AD531" s="789"/>
      <c r="AE531" s="789"/>
    </row>
    <row r="532" spans="1:31">
      <c r="A532" s="789"/>
      <c r="K532" s="789"/>
      <c r="L532" s="789"/>
      <c r="M532" s="789"/>
      <c r="N532" s="789"/>
      <c r="O532" s="789"/>
      <c r="P532" s="789"/>
      <c r="Q532" s="789"/>
      <c r="R532" s="789"/>
      <c r="S532" s="789"/>
      <c r="T532" s="789"/>
      <c r="U532" s="789"/>
      <c r="V532" s="789"/>
      <c r="W532" s="789"/>
      <c r="X532" s="789"/>
      <c r="Y532" s="789"/>
      <c r="Z532" s="789"/>
      <c r="AA532" s="789"/>
      <c r="AB532" s="789"/>
      <c r="AC532" s="789"/>
      <c r="AD532" s="789"/>
      <c r="AE532" s="789"/>
    </row>
    <row r="533" spans="1:31">
      <c r="A533" s="789"/>
      <c r="K533" s="789"/>
      <c r="L533" s="789"/>
      <c r="M533" s="789"/>
      <c r="N533" s="789"/>
      <c r="O533" s="789"/>
      <c r="P533" s="789"/>
      <c r="Q533" s="789"/>
      <c r="R533" s="789"/>
      <c r="S533" s="789"/>
      <c r="T533" s="789"/>
      <c r="U533" s="789"/>
      <c r="V533" s="789"/>
      <c r="W533" s="789"/>
      <c r="X533" s="789"/>
      <c r="Y533" s="789"/>
      <c r="Z533" s="789"/>
      <c r="AA533" s="789"/>
      <c r="AB533" s="789"/>
      <c r="AC533" s="789"/>
      <c r="AD533" s="789"/>
      <c r="AE533" s="789"/>
    </row>
    <row r="534" spans="1:31">
      <c r="A534" s="789"/>
      <c r="K534" s="789"/>
      <c r="L534" s="789"/>
      <c r="M534" s="789"/>
      <c r="N534" s="789"/>
      <c r="O534" s="789"/>
      <c r="P534" s="789"/>
      <c r="Q534" s="789"/>
      <c r="R534" s="789"/>
      <c r="S534" s="789"/>
      <c r="T534" s="789"/>
      <c r="U534" s="789"/>
      <c r="V534" s="789"/>
      <c r="W534" s="789"/>
      <c r="X534" s="789"/>
      <c r="Y534" s="789"/>
      <c r="Z534" s="789"/>
      <c r="AA534" s="789"/>
      <c r="AB534" s="789"/>
      <c r="AC534" s="789"/>
      <c r="AD534" s="789"/>
      <c r="AE534" s="789"/>
    </row>
    <row r="535" spans="1:31">
      <c r="A535" s="789"/>
      <c r="K535" s="789"/>
      <c r="L535" s="789"/>
      <c r="M535" s="789"/>
      <c r="N535" s="789"/>
      <c r="O535" s="789"/>
      <c r="P535" s="789"/>
      <c r="Q535" s="789"/>
      <c r="R535" s="789"/>
      <c r="S535" s="789"/>
      <c r="T535" s="789"/>
      <c r="U535" s="789"/>
      <c r="V535" s="789"/>
      <c r="W535" s="789"/>
      <c r="X535" s="789"/>
      <c r="Y535" s="789"/>
      <c r="Z535" s="789"/>
      <c r="AA535" s="789"/>
      <c r="AB535" s="789"/>
      <c r="AC535" s="789"/>
      <c r="AD535" s="789"/>
      <c r="AE535" s="789"/>
    </row>
    <row r="536" spans="1:31">
      <c r="A536" s="789"/>
      <c r="K536" s="789"/>
      <c r="L536" s="789"/>
      <c r="M536" s="789"/>
      <c r="N536" s="789"/>
      <c r="O536" s="789"/>
      <c r="P536" s="789"/>
      <c r="Q536" s="789"/>
      <c r="R536" s="789"/>
      <c r="S536" s="789"/>
      <c r="T536" s="789"/>
      <c r="U536" s="789"/>
      <c r="V536" s="789"/>
      <c r="W536" s="789"/>
      <c r="X536" s="789"/>
      <c r="Y536" s="789"/>
      <c r="Z536" s="789"/>
      <c r="AA536" s="789"/>
      <c r="AB536" s="789"/>
      <c r="AC536" s="789"/>
      <c r="AD536" s="789"/>
      <c r="AE536" s="789"/>
    </row>
    <row r="537" spans="1:31">
      <c r="A537" s="789"/>
      <c r="K537" s="789"/>
      <c r="L537" s="789"/>
      <c r="M537" s="789"/>
      <c r="N537" s="789"/>
      <c r="O537" s="789"/>
      <c r="P537" s="789"/>
      <c r="Q537" s="789"/>
      <c r="R537" s="789"/>
      <c r="S537" s="789"/>
      <c r="T537" s="789"/>
      <c r="U537" s="789"/>
      <c r="V537" s="789"/>
      <c r="W537" s="789"/>
      <c r="X537" s="789"/>
      <c r="Y537" s="789"/>
      <c r="Z537" s="789"/>
      <c r="AA537" s="789"/>
      <c r="AB537" s="789"/>
      <c r="AC537" s="789"/>
      <c r="AD537" s="789"/>
      <c r="AE537" s="789"/>
    </row>
    <row r="538" spans="1:31">
      <c r="A538" s="789"/>
      <c r="K538" s="789"/>
      <c r="L538" s="789"/>
      <c r="M538" s="789"/>
      <c r="N538" s="789"/>
      <c r="O538" s="789"/>
      <c r="P538" s="789"/>
      <c r="Q538" s="789"/>
      <c r="R538" s="789"/>
      <c r="S538" s="789"/>
      <c r="T538" s="789"/>
      <c r="U538" s="789"/>
      <c r="V538" s="789"/>
      <c r="W538" s="789"/>
      <c r="X538" s="789"/>
      <c r="Y538" s="789"/>
      <c r="Z538" s="789"/>
      <c r="AA538" s="789"/>
      <c r="AB538" s="789"/>
      <c r="AC538" s="789"/>
      <c r="AD538" s="789"/>
      <c r="AE538" s="789"/>
    </row>
    <row r="539" spans="1:31">
      <c r="A539" s="789"/>
      <c r="K539" s="789"/>
      <c r="L539" s="789"/>
      <c r="M539" s="789"/>
      <c r="N539" s="789"/>
      <c r="O539" s="789"/>
      <c r="P539" s="789"/>
      <c r="Q539" s="789"/>
      <c r="R539" s="789"/>
      <c r="S539" s="789"/>
      <c r="T539" s="789"/>
      <c r="U539" s="789"/>
      <c r="V539" s="789"/>
      <c r="W539" s="789"/>
      <c r="X539" s="789"/>
      <c r="Y539" s="789"/>
      <c r="Z539" s="789"/>
      <c r="AA539" s="789"/>
      <c r="AB539" s="789"/>
      <c r="AC539" s="789"/>
      <c r="AD539" s="789"/>
      <c r="AE539" s="789"/>
    </row>
    <row r="540" spans="1:31">
      <c r="A540" s="789"/>
      <c r="K540" s="789"/>
      <c r="L540" s="789"/>
      <c r="M540" s="789"/>
      <c r="N540" s="789"/>
      <c r="O540" s="789"/>
      <c r="P540" s="789"/>
      <c r="Q540" s="789"/>
      <c r="R540" s="789"/>
      <c r="S540" s="789"/>
      <c r="T540" s="789"/>
      <c r="U540" s="789"/>
      <c r="V540" s="789"/>
      <c r="W540" s="789"/>
      <c r="X540" s="789"/>
      <c r="Y540" s="789"/>
      <c r="Z540" s="789"/>
      <c r="AA540" s="789"/>
      <c r="AB540" s="789"/>
      <c r="AC540" s="789"/>
      <c r="AD540" s="789"/>
      <c r="AE540" s="789"/>
    </row>
    <row r="541" spans="1:31">
      <c r="A541" s="789"/>
      <c r="K541" s="789"/>
      <c r="L541" s="789"/>
      <c r="M541" s="789"/>
      <c r="N541" s="789"/>
      <c r="O541" s="789"/>
      <c r="P541" s="789"/>
      <c r="Q541" s="789"/>
      <c r="R541" s="789"/>
      <c r="S541" s="789"/>
      <c r="T541" s="789"/>
      <c r="U541" s="789"/>
      <c r="V541" s="789"/>
      <c r="W541" s="789"/>
      <c r="X541" s="789"/>
      <c r="Y541" s="789"/>
      <c r="Z541" s="789"/>
      <c r="AA541" s="789"/>
      <c r="AB541" s="789"/>
      <c r="AC541" s="789"/>
      <c r="AD541" s="789"/>
      <c r="AE541" s="789"/>
    </row>
    <row r="542" spans="1:31">
      <c r="A542" s="789"/>
      <c r="K542" s="789"/>
      <c r="L542" s="789"/>
      <c r="M542" s="789"/>
      <c r="N542" s="789"/>
      <c r="O542" s="789"/>
      <c r="P542" s="789"/>
      <c r="Q542" s="789"/>
      <c r="R542" s="789"/>
      <c r="S542" s="789"/>
      <c r="T542" s="789"/>
      <c r="U542" s="789"/>
      <c r="V542" s="789"/>
      <c r="W542" s="789"/>
      <c r="X542" s="789"/>
      <c r="Y542" s="789"/>
      <c r="Z542" s="789"/>
      <c r="AA542" s="789"/>
      <c r="AB542" s="789"/>
      <c r="AC542" s="789"/>
      <c r="AD542" s="789"/>
      <c r="AE542" s="789"/>
    </row>
    <row r="543" spans="1:31">
      <c r="A543" s="789"/>
      <c r="K543" s="789"/>
      <c r="L543" s="789"/>
      <c r="M543" s="789"/>
      <c r="N543" s="789"/>
      <c r="O543" s="789"/>
      <c r="P543" s="789"/>
      <c r="Q543" s="789"/>
      <c r="R543" s="789"/>
      <c r="S543" s="789"/>
      <c r="T543" s="789"/>
      <c r="U543" s="789"/>
      <c r="V543" s="789"/>
      <c r="W543" s="789"/>
      <c r="X543" s="789"/>
      <c r="Y543" s="789"/>
      <c r="Z543" s="789"/>
      <c r="AA543" s="789"/>
      <c r="AB543" s="789"/>
      <c r="AC543" s="789"/>
      <c r="AD543" s="789"/>
      <c r="AE543" s="789"/>
    </row>
    <row r="544" spans="1:31">
      <c r="A544" s="789"/>
      <c r="K544" s="789"/>
      <c r="L544" s="789"/>
      <c r="M544" s="789"/>
      <c r="N544" s="789"/>
      <c r="O544" s="789"/>
      <c r="P544" s="789"/>
      <c r="Q544" s="789"/>
      <c r="R544" s="789"/>
      <c r="S544" s="789"/>
      <c r="T544" s="789"/>
      <c r="U544" s="789"/>
      <c r="V544" s="789"/>
      <c r="W544" s="789"/>
      <c r="X544" s="789"/>
      <c r="Y544" s="789"/>
      <c r="Z544" s="789"/>
      <c r="AA544" s="789"/>
      <c r="AB544" s="789"/>
      <c r="AC544" s="789"/>
      <c r="AD544" s="789"/>
      <c r="AE544" s="789"/>
    </row>
    <row r="545" spans="1:31">
      <c r="A545" s="789"/>
      <c r="K545" s="789"/>
      <c r="L545" s="789"/>
      <c r="M545" s="789"/>
      <c r="N545" s="789"/>
      <c r="O545" s="789"/>
      <c r="P545" s="789"/>
      <c r="Q545" s="789"/>
      <c r="R545" s="789"/>
      <c r="S545" s="789"/>
      <c r="T545" s="789"/>
      <c r="U545" s="789"/>
      <c r="V545" s="789"/>
      <c r="W545" s="789"/>
      <c r="X545" s="789"/>
      <c r="Y545" s="789"/>
      <c r="Z545" s="789"/>
      <c r="AA545" s="789"/>
      <c r="AB545" s="789"/>
      <c r="AC545" s="789"/>
      <c r="AD545" s="789"/>
      <c r="AE545" s="789"/>
    </row>
    <row r="546" spans="1:31">
      <c r="A546" s="789"/>
      <c r="K546" s="789"/>
      <c r="L546" s="789"/>
      <c r="M546" s="789"/>
      <c r="N546" s="789"/>
      <c r="O546" s="789"/>
      <c r="P546" s="789"/>
      <c r="Q546" s="789"/>
      <c r="R546" s="789"/>
      <c r="S546" s="789"/>
      <c r="T546" s="789"/>
      <c r="U546" s="789"/>
      <c r="V546" s="789"/>
      <c r="W546" s="789"/>
      <c r="X546" s="789"/>
      <c r="Y546" s="789"/>
      <c r="Z546" s="789"/>
      <c r="AA546" s="789"/>
      <c r="AB546" s="789"/>
      <c r="AC546" s="789"/>
      <c r="AD546" s="789"/>
      <c r="AE546" s="789"/>
    </row>
    <row r="547" spans="1:31">
      <c r="A547" s="789"/>
      <c r="K547" s="789"/>
      <c r="L547" s="789"/>
      <c r="M547" s="789"/>
      <c r="N547" s="789"/>
      <c r="O547" s="789"/>
      <c r="P547" s="789"/>
      <c r="Q547" s="789"/>
      <c r="R547" s="789"/>
      <c r="S547" s="789"/>
      <c r="T547" s="789"/>
      <c r="U547" s="789"/>
      <c r="V547" s="789"/>
      <c r="W547" s="789"/>
      <c r="X547" s="789"/>
      <c r="Y547" s="789"/>
      <c r="Z547" s="789"/>
      <c r="AA547" s="789"/>
      <c r="AB547" s="789"/>
      <c r="AC547" s="789"/>
      <c r="AD547" s="789"/>
      <c r="AE547" s="789"/>
    </row>
    <row r="548" spans="1:31">
      <c r="A548" s="789"/>
      <c r="K548" s="789"/>
      <c r="L548" s="789"/>
      <c r="M548" s="789"/>
      <c r="N548" s="789"/>
      <c r="O548" s="789"/>
      <c r="P548" s="789"/>
      <c r="Q548" s="789"/>
      <c r="R548" s="789"/>
      <c r="S548" s="789"/>
      <c r="T548" s="789"/>
      <c r="U548" s="789"/>
      <c r="V548" s="789"/>
      <c r="W548" s="789"/>
      <c r="X548" s="789"/>
      <c r="Y548" s="789"/>
      <c r="Z548" s="789"/>
      <c r="AA548" s="789"/>
      <c r="AB548" s="789"/>
      <c r="AC548" s="789"/>
      <c r="AD548" s="789"/>
      <c r="AE548" s="789"/>
    </row>
    <row r="549" spans="1:31">
      <c r="A549" s="789"/>
      <c r="K549" s="789"/>
      <c r="L549" s="789"/>
      <c r="M549" s="789"/>
      <c r="N549" s="789"/>
      <c r="O549" s="789"/>
      <c r="P549" s="789"/>
      <c r="Q549" s="789"/>
      <c r="R549" s="789"/>
      <c r="S549" s="789"/>
      <c r="T549" s="789"/>
      <c r="U549" s="789"/>
      <c r="V549" s="789"/>
      <c r="W549" s="789"/>
      <c r="X549" s="789"/>
      <c r="Y549" s="789"/>
      <c r="Z549" s="789"/>
      <c r="AA549" s="789"/>
      <c r="AB549" s="789"/>
      <c r="AC549" s="789"/>
      <c r="AD549" s="789"/>
      <c r="AE549" s="789"/>
    </row>
    <row r="550" spans="1:31">
      <c r="A550" s="789"/>
      <c r="K550" s="789"/>
      <c r="L550" s="789"/>
      <c r="M550" s="789"/>
      <c r="N550" s="789"/>
      <c r="O550" s="789"/>
      <c r="P550" s="789"/>
      <c r="Q550" s="789"/>
      <c r="R550" s="789"/>
      <c r="S550" s="789"/>
      <c r="T550" s="789"/>
      <c r="U550" s="789"/>
      <c r="V550" s="789"/>
      <c r="W550" s="789"/>
      <c r="X550" s="789"/>
      <c r="Y550" s="789"/>
      <c r="Z550" s="789"/>
      <c r="AA550" s="789"/>
      <c r="AB550" s="789"/>
      <c r="AC550" s="789"/>
      <c r="AD550" s="789"/>
      <c r="AE550" s="789"/>
    </row>
    <row r="551" spans="1:31">
      <c r="A551" s="789"/>
      <c r="K551" s="789"/>
      <c r="L551" s="789"/>
      <c r="M551" s="789"/>
      <c r="N551" s="789"/>
      <c r="O551" s="789"/>
      <c r="P551" s="789"/>
      <c r="Q551" s="789"/>
      <c r="R551" s="789"/>
      <c r="S551" s="789"/>
      <c r="T551" s="789"/>
      <c r="U551" s="789"/>
      <c r="V551" s="789"/>
      <c r="W551" s="789"/>
      <c r="X551" s="789"/>
      <c r="Y551" s="789"/>
      <c r="Z551" s="789"/>
      <c r="AA551" s="789"/>
      <c r="AB551" s="789"/>
      <c r="AC551" s="789"/>
      <c r="AD551" s="789"/>
      <c r="AE551" s="789"/>
    </row>
    <row r="552" spans="1:31">
      <c r="A552" s="789"/>
      <c r="K552" s="789"/>
      <c r="L552" s="789"/>
      <c r="M552" s="789"/>
      <c r="N552" s="789"/>
      <c r="O552" s="789"/>
      <c r="P552" s="789"/>
      <c r="Q552" s="789"/>
      <c r="R552" s="789"/>
      <c r="S552" s="789"/>
      <c r="T552" s="789"/>
      <c r="U552" s="789"/>
      <c r="V552" s="789"/>
      <c r="W552" s="789"/>
      <c r="X552" s="789"/>
      <c r="Y552" s="789"/>
      <c r="Z552" s="789"/>
      <c r="AA552" s="789"/>
      <c r="AB552" s="789"/>
      <c r="AC552" s="789"/>
      <c r="AD552" s="789"/>
      <c r="AE552" s="789"/>
    </row>
    <row r="553" spans="1:31">
      <c r="A553" s="789"/>
      <c r="K553" s="789"/>
      <c r="L553" s="789"/>
      <c r="M553" s="789"/>
      <c r="N553" s="789"/>
      <c r="O553" s="789"/>
      <c r="P553" s="789"/>
      <c r="Q553" s="789"/>
      <c r="R553" s="789"/>
      <c r="S553" s="789"/>
      <c r="T553" s="789"/>
      <c r="U553" s="789"/>
      <c r="V553" s="789"/>
      <c r="W553" s="789"/>
      <c r="X553" s="789"/>
      <c r="Y553" s="789"/>
      <c r="Z553" s="789"/>
      <c r="AA553" s="789"/>
      <c r="AB553" s="789"/>
      <c r="AC553" s="789"/>
      <c r="AD553" s="789"/>
      <c r="AE553" s="789"/>
    </row>
    <row r="554" spans="1:31">
      <c r="A554" s="789"/>
      <c r="K554" s="789"/>
      <c r="L554" s="789"/>
      <c r="M554" s="789"/>
      <c r="N554" s="789"/>
      <c r="O554" s="789"/>
      <c r="P554" s="789"/>
      <c r="Q554" s="789"/>
      <c r="R554" s="789"/>
      <c r="S554" s="789"/>
      <c r="T554" s="789"/>
      <c r="U554" s="789"/>
      <c r="V554" s="789"/>
      <c r="W554" s="789"/>
      <c r="X554" s="789"/>
      <c r="Y554" s="789"/>
      <c r="Z554" s="789"/>
      <c r="AA554" s="789"/>
      <c r="AB554" s="789"/>
      <c r="AC554" s="789"/>
      <c r="AD554" s="789"/>
      <c r="AE554" s="789"/>
    </row>
    <row r="555" spans="1:31">
      <c r="A555" s="789"/>
      <c r="K555" s="789"/>
      <c r="L555" s="789"/>
      <c r="M555" s="789"/>
      <c r="N555" s="789"/>
      <c r="O555" s="789"/>
      <c r="P555" s="789"/>
      <c r="Q555" s="789"/>
      <c r="R555" s="789"/>
      <c r="S555" s="789"/>
      <c r="T555" s="789"/>
      <c r="U555" s="789"/>
      <c r="V555" s="789"/>
      <c r="W555" s="789"/>
      <c r="X555" s="789"/>
      <c r="Y555" s="789"/>
      <c r="Z555" s="789"/>
      <c r="AA555" s="789"/>
      <c r="AB555" s="789"/>
      <c r="AC555" s="789"/>
      <c r="AD555" s="789"/>
      <c r="AE555" s="789"/>
    </row>
    <row r="556" spans="1:31">
      <c r="A556" s="789"/>
      <c r="K556" s="789"/>
      <c r="L556" s="789"/>
      <c r="M556" s="789"/>
      <c r="N556" s="789"/>
      <c r="O556" s="789"/>
      <c r="P556" s="789"/>
      <c r="Q556" s="789"/>
      <c r="R556" s="789"/>
      <c r="S556" s="789"/>
      <c r="T556" s="789"/>
      <c r="U556" s="789"/>
      <c r="V556" s="789"/>
      <c r="W556" s="789"/>
      <c r="X556" s="789"/>
      <c r="Y556" s="789"/>
      <c r="Z556" s="789"/>
      <c r="AA556" s="789"/>
      <c r="AB556" s="789"/>
      <c r="AC556" s="789"/>
      <c r="AD556" s="789"/>
      <c r="AE556" s="789"/>
    </row>
    <row r="557" spans="1:31">
      <c r="A557" s="789"/>
      <c r="K557" s="789"/>
      <c r="L557" s="789"/>
      <c r="M557" s="789"/>
      <c r="N557" s="789"/>
      <c r="O557" s="789"/>
      <c r="P557" s="789"/>
      <c r="Q557" s="789"/>
      <c r="R557" s="789"/>
      <c r="S557" s="789"/>
      <c r="T557" s="789"/>
      <c r="U557" s="789"/>
      <c r="V557" s="789"/>
      <c r="W557" s="789"/>
      <c r="X557" s="789"/>
      <c r="Y557" s="789"/>
      <c r="Z557" s="789"/>
      <c r="AA557" s="789"/>
      <c r="AB557" s="789"/>
      <c r="AC557" s="789"/>
      <c r="AD557" s="789"/>
      <c r="AE557" s="789"/>
    </row>
    <row r="558" spans="1:31">
      <c r="A558" s="789"/>
      <c r="K558" s="789"/>
      <c r="L558" s="789"/>
      <c r="M558" s="789"/>
      <c r="N558" s="789"/>
      <c r="O558" s="789"/>
      <c r="P558" s="789"/>
      <c r="Q558" s="789"/>
      <c r="R558" s="789"/>
      <c r="S558" s="789"/>
      <c r="T558" s="789"/>
      <c r="U558" s="789"/>
      <c r="V558" s="789"/>
      <c r="W558" s="789"/>
      <c r="X558" s="789"/>
      <c r="Y558" s="789"/>
      <c r="Z558" s="789"/>
      <c r="AA558" s="789"/>
      <c r="AB558" s="789"/>
      <c r="AC558" s="789"/>
      <c r="AD558" s="789"/>
      <c r="AE558" s="789"/>
    </row>
    <row r="559" spans="1:31">
      <c r="A559" s="789"/>
      <c r="K559" s="789"/>
      <c r="L559" s="789"/>
      <c r="M559" s="789"/>
      <c r="N559" s="789"/>
      <c r="O559" s="789"/>
      <c r="P559" s="789"/>
      <c r="Q559" s="789"/>
      <c r="R559" s="789"/>
      <c r="S559" s="789"/>
      <c r="T559" s="789"/>
      <c r="U559" s="789"/>
      <c r="V559" s="789"/>
      <c r="W559" s="789"/>
      <c r="X559" s="789"/>
      <c r="Y559" s="789"/>
      <c r="Z559" s="789"/>
      <c r="AA559" s="789"/>
      <c r="AB559" s="789"/>
      <c r="AC559" s="789"/>
      <c r="AD559" s="789"/>
      <c r="AE559" s="789"/>
    </row>
    <row r="560" spans="1:31">
      <c r="A560" s="789"/>
      <c r="K560" s="789"/>
      <c r="L560" s="789"/>
      <c r="M560" s="789"/>
      <c r="N560" s="789"/>
      <c r="O560" s="789"/>
      <c r="P560" s="789"/>
      <c r="Q560" s="789"/>
      <c r="R560" s="789"/>
      <c r="S560" s="789"/>
      <c r="T560" s="789"/>
      <c r="U560" s="789"/>
      <c r="V560" s="789"/>
      <c r="W560" s="789"/>
      <c r="X560" s="789"/>
      <c r="Y560" s="789"/>
      <c r="Z560" s="789"/>
      <c r="AA560" s="789"/>
      <c r="AB560" s="789"/>
      <c r="AC560" s="789"/>
      <c r="AD560" s="789"/>
      <c r="AE560" s="789"/>
    </row>
    <row r="561" spans="1:31">
      <c r="A561" s="789"/>
      <c r="K561" s="789"/>
      <c r="L561" s="789"/>
      <c r="M561" s="789"/>
      <c r="N561" s="789"/>
      <c r="O561" s="789"/>
      <c r="P561" s="789"/>
      <c r="Q561" s="789"/>
      <c r="R561" s="789"/>
      <c r="S561" s="789"/>
      <c r="T561" s="789"/>
      <c r="U561" s="789"/>
      <c r="V561" s="789"/>
      <c r="W561" s="789"/>
      <c r="X561" s="789"/>
      <c r="Y561" s="789"/>
      <c r="Z561" s="789"/>
      <c r="AA561" s="789"/>
      <c r="AB561" s="789"/>
      <c r="AC561" s="789"/>
      <c r="AD561" s="789"/>
      <c r="AE561" s="789"/>
    </row>
    <row r="562" spans="1:31">
      <c r="A562" s="789"/>
      <c r="K562" s="789"/>
      <c r="L562" s="789"/>
      <c r="M562" s="789"/>
      <c r="N562" s="789"/>
      <c r="O562" s="789"/>
      <c r="P562" s="789"/>
      <c r="Q562" s="789"/>
      <c r="R562" s="789"/>
      <c r="S562" s="789"/>
      <c r="T562" s="789"/>
      <c r="U562" s="789"/>
      <c r="V562" s="789"/>
      <c r="W562" s="789"/>
      <c r="X562" s="789"/>
      <c r="Y562" s="789"/>
      <c r="Z562" s="789"/>
      <c r="AA562" s="789"/>
      <c r="AB562" s="789"/>
      <c r="AC562" s="789"/>
      <c r="AD562" s="789"/>
      <c r="AE562" s="789"/>
    </row>
    <row r="563" spans="1:31">
      <c r="A563" s="789"/>
      <c r="K563" s="789"/>
      <c r="L563" s="789"/>
      <c r="M563" s="789"/>
      <c r="N563" s="789"/>
      <c r="O563" s="789"/>
      <c r="P563" s="789"/>
      <c r="Q563" s="789"/>
      <c r="R563" s="789"/>
      <c r="S563" s="789"/>
      <c r="T563" s="789"/>
      <c r="U563" s="789"/>
      <c r="V563" s="789"/>
      <c r="W563" s="789"/>
      <c r="X563" s="789"/>
      <c r="Y563" s="789"/>
      <c r="Z563" s="789"/>
      <c r="AA563" s="789"/>
      <c r="AB563" s="789"/>
      <c r="AC563" s="789"/>
      <c r="AD563" s="789"/>
      <c r="AE563" s="789"/>
    </row>
    <row r="564" spans="1:31">
      <c r="A564" s="789"/>
      <c r="K564" s="789"/>
      <c r="L564" s="789"/>
      <c r="M564" s="789"/>
      <c r="N564" s="789"/>
      <c r="O564" s="789"/>
      <c r="P564" s="789"/>
      <c r="Q564" s="789"/>
      <c r="R564" s="789"/>
      <c r="S564" s="789"/>
      <c r="T564" s="789"/>
      <c r="U564" s="789"/>
      <c r="V564" s="789"/>
      <c r="W564" s="789"/>
      <c r="X564" s="789"/>
      <c r="Y564" s="789"/>
      <c r="Z564" s="789"/>
      <c r="AA564" s="789"/>
      <c r="AB564" s="789"/>
      <c r="AC564" s="789"/>
      <c r="AD564" s="789"/>
      <c r="AE564" s="789"/>
    </row>
    <row r="565" spans="1:31">
      <c r="A565" s="789"/>
      <c r="K565" s="789"/>
      <c r="L565" s="789"/>
      <c r="M565" s="789"/>
      <c r="N565" s="789"/>
      <c r="O565" s="789"/>
      <c r="P565" s="789"/>
      <c r="Q565" s="789"/>
      <c r="R565" s="789"/>
      <c r="S565" s="789"/>
      <c r="T565" s="789"/>
      <c r="U565" s="789"/>
      <c r="V565" s="789"/>
      <c r="W565" s="789"/>
      <c r="X565" s="789"/>
      <c r="Y565" s="789"/>
      <c r="Z565" s="789"/>
      <c r="AA565" s="789"/>
      <c r="AB565" s="789"/>
      <c r="AC565" s="789"/>
      <c r="AD565" s="789"/>
      <c r="AE565" s="789"/>
    </row>
    <row r="566" spans="1:31">
      <c r="A566" s="789"/>
      <c r="K566" s="789"/>
      <c r="L566" s="789"/>
      <c r="M566" s="789"/>
      <c r="N566" s="789"/>
      <c r="O566" s="789"/>
      <c r="P566" s="789"/>
      <c r="Q566" s="789"/>
      <c r="R566" s="789"/>
      <c r="S566" s="789"/>
      <c r="T566" s="789"/>
      <c r="U566" s="789"/>
      <c r="V566" s="789"/>
      <c r="W566" s="789"/>
      <c r="X566" s="789"/>
      <c r="Y566" s="789"/>
      <c r="Z566" s="789"/>
      <c r="AA566" s="789"/>
      <c r="AB566" s="789"/>
      <c r="AC566" s="789"/>
      <c r="AD566" s="789"/>
      <c r="AE566" s="789"/>
    </row>
    <row r="567" spans="1:31">
      <c r="A567" s="789"/>
      <c r="K567" s="789"/>
      <c r="L567" s="789"/>
      <c r="M567" s="789"/>
      <c r="N567" s="789"/>
      <c r="O567" s="789"/>
      <c r="P567" s="789"/>
      <c r="Q567" s="789"/>
      <c r="R567" s="789"/>
      <c r="S567" s="789"/>
      <c r="T567" s="789"/>
      <c r="U567" s="789"/>
      <c r="V567" s="789"/>
      <c r="W567" s="789"/>
      <c r="X567" s="789"/>
      <c r="Y567" s="789"/>
      <c r="Z567" s="789"/>
      <c r="AA567" s="789"/>
      <c r="AB567" s="789"/>
      <c r="AC567" s="789"/>
      <c r="AD567" s="789"/>
      <c r="AE567" s="789"/>
    </row>
    <row r="568" spans="1:31">
      <c r="A568" s="789"/>
      <c r="K568" s="789"/>
      <c r="L568" s="789"/>
      <c r="M568" s="789"/>
      <c r="N568" s="789"/>
      <c r="O568" s="789"/>
      <c r="P568" s="789"/>
      <c r="Q568" s="789"/>
      <c r="R568" s="789"/>
      <c r="S568" s="789"/>
      <c r="T568" s="789"/>
      <c r="U568" s="789"/>
      <c r="V568" s="789"/>
      <c r="W568" s="789"/>
      <c r="X568" s="789"/>
      <c r="Y568" s="789"/>
      <c r="Z568" s="789"/>
      <c r="AA568" s="789"/>
      <c r="AB568" s="789"/>
      <c r="AC568" s="789"/>
      <c r="AD568" s="789"/>
      <c r="AE568" s="789"/>
    </row>
    <row r="569" spans="1:31">
      <c r="A569" s="789"/>
      <c r="K569" s="789"/>
      <c r="L569" s="789"/>
      <c r="M569" s="789"/>
      <c r="N569" s="789"/>
      <c r="O569" s="789"/>
      <c r="P569" s="789"/>
      <c r="Q569" s="789"/>
      <c r="R569" s="789"/>
      <c r="S569" s="789"/>
      <c r="T569" s="789"/>
      <c r="U569" s="789"/>
      <c r="V569" s="789"/>
      <c r="W569" s="789"/>
      <c r="X569" s="789"/>
      <c r="Y569" s="789"/>
      <c r="Z569" s="789"/>
      <c r="AA569" s="789"/>
      <c r="AB569" s="789"/>
      <c r="AC569" s="789"/>
      <c r="AD569" s="789"/>
      <c r="AE569" s="789"/>
    </row>
    <row r="570" spans="1:31">
      <c r="A570" s="789"/>
      <c r="K570" s="789"/>
      <c r="L570" s="789"/>
      <c r="M570" s="789"/>
      <c r="N570" s="789"/>
      <c r="O570" s="789"/>
      <c r="P570" s="789"/>
      <c r="Q570" s="789"/>
      <c r="R570" s="789"/>
      <c r="S570" s="789"/>
      <c r="T570" s="789"/>
      <c r="U570" s="789"/>
      <c r="V570" s="789"/>
      <c r="W570" s="789"/>
      <c r="X570" s="789"/>
      <c r="Y570" s="789"/>
      <c r="Z570" s="789"/>
      <c r="AA570" s="789"/>
      <c r="AB570" s="789"/>
      <c r="AC570" s="789"/>
      <c r="AD570" s="789"/>
      <c r="AE570" s="789"/>
    </row>
    <row r="571" spans="1:31">
      <c r="A571" s="789"/>
      <c r="K571" s="789"/>
      <c r="L571" s="789"/>
      <c r="M571" s="789"/>
      <c r="N571" s="789"/>
      <c r="O571" s="789"/>
      <c r="P571" s="789"/>
      <c r="Q571" s="789"/>
      <c r="R571" s="789"/>
      <c r="S571" s="789"/>
      <c r="T571" s="789"/>
      <c r="U571" s="789"/>
      <c r="V571" s="789"/>
      <c r="W571" s="789"/>
      <c r="X571" s="789"/>
      <c r="Y571" s="789"/>
      <c r="Z571" s="789"/>
      <c r="AA571" s="789"/>
      <c r="AB571" s="789"/>
      <c r="AC571" s="789"/>
      <c r="AD571" s="789"/>
      <c r="AE571" s="789"/>
    </row>
    <row r="572" spans="1:31">
      <c r="A572" s="789"/>
      <c r="K572" s="789"/>
      <c r="L572" s="789"/>
      <c r="M572" s="789"/>
      <c r="N572" s="789"/>
      <c r="O572" s="789"/>
      <c r="P572" s="789"/>
      <c r="Q572" s="789"/>
      <c r="R572" s="789"/>
      <c r="S572" s="789"/>
      <c r="T572" s="789"/>
      <c r="U572" s="789"/>
      <c r="V572" s="789"/>
      <c r="W572" s="789"/>
      <c r="X572" s="789"/>
      <c r="Y572" s="789"/>
      <c r="Z572" s="789"/>
      <c r="AA572" s="789"/>
      <c r="AB572" s="789"/>
      <c r="AC572" s="789"/>
      <c r="AD572" s="789"/>
      <c r="AE572" s="789"/>
    </row>
    <row r="573" spans="1:31">
      <c r="A573" s="789"/>
      <c r="K573" s="789"/>
      <c r="L573" s="789"/>
      <c r="M573" s="789"/>
      <c r="N573" s="789"/>
      <c r="O573" s="789"/>
      <c r="P573" s="789"/>
      <c r="Q573" s="789"/>
      <c r="R573" s="789"/>
      <c r="S573" s="789"/>
      <c r="T573" s="789"/>
      <c r="U573" s="789"/>
      <c r="V573" s="789"/>
      <c r="W573" s="789"/>
      <c r="X573" s="789"/>
      <c r="Y573" s="789"/>
      <c r="Z573" s="789"/>
      <c r="AA573" s="789"/>
      <c r="AB573" s="789"/>
      <c r="AC573" s="789"/>
      <c r="AD573" s="789"/>
      <c r="AE573" s="789"/>
    </row>
    <row r="574" spans="1:31">
      <c r="A574" s="789"/>
      <c r="K574" s="789"/>
      <c r="L574" s="789"/>
      <c r="M574" s="789"/>
      <c r="N574" s="789"/>
      <c r="O574" s="789"/>
      <c r="P574" s="789"/>
      <c r="Q574" s="789"/>
      <c r="R574" s="789"/>
      <c r="S574" s="789"/>
      <c r="T574" s="789"/>
      <c r="U574" s="789"/>
      <c r="V574" s="789"/>
      <c r="W574" s="789"/>
      <c r="X574" s="789"/>
      <c r="Y574" s="789"/>
      <c r="Z574" s="789"/>
      <c r="AA574" s="789"/>
      <c r="AB574" s="789"/>
      <c r="AC574" s="789"/>
      <c r="AD574" s="789"/>
      <c r="AE574" s="789"/>
    </row>
    <row r="575" spans="1:31">
      <c r="A575" s="789"/>
      <c r="K575" s="789"/>
      <c r="L575" s="789"/>
      <c r="M575" s="789"/>
      <c r="N575" s="789"/>
      <c r="O575" s="789"/>
      <c r="P575" s="789"/>
      <c r="Q575" s="789"/>
      <c r="R575" s="789"/>
      <c r="S575" s="789"/>
      <c r="T575" s="789"/>
      <c r="U575" s="789"/>
      <c r="V575" s="789"/>
      <c r="W575" s="789"/>
      <c r="X575" s="789"/>
      <c r="Y575" s="789"/>
      <c r="Z575" s="789"/>
      <c r="AA575" s="789"/>
      <c r="AB575" s="789"/>
      <c r="AC575" s="789"/>
      <c r="AD575" s="789"/>
      <c r="AE575" s="789"/>
    </row>
    <row r="576" spans="1:31">
      <c r="A576" s="789"/>
      <c r="K576" s="789"/>
      <c r="L576" s="789"/>
      <c r="M576" s="789"/>
      <c r="N576" s="789"/>
      <c r="O576" s="789"/>
      <c r="P576" s="789"/>
      <c r="Q576" s="789"/>
      <c r="R576" s="789"/>
      <c r="S576" s="789"/>
      <c r="T576" s="789"/>
      <c r="U576" s="789"/>
      <c r="V576" s="789"/>
      <c r="W576" s="789"/>
      <c r="X576" s="789"/>
      <c r="Y576" s="789"/>
      <c r="Z576" s="789"/>
      <c r="AA576" s="789"/>
      <c r="AB576" s="789"/>
      <c r="AC576" s="789"/>
      <c r="AD576" s="789"/>
      <c r="AE576" s="789"/>
    </row>
    <row r="577" spans="1:31">
      <c r="A577" s="789"/>
      <c r="K577" s="789"/>
      <c r="L577" s="789"/>
      <c r="M577" s="789"/>
      <c r="N577" s="789"/>
      <c r="O577" s="789"/>
      <c r="P577" s="789"/>
      <c r="Q577" s="789"/>
      <c r="R577" s="789"/>
      <c r="S577" s="789"/>
      <c r="T577" s="789"/>
      <c r="U577" s="789"/>
      <c r="V577" s="789"/>
      <c r="W577" s="789"/>
      <c r="X577" s="789"/>
      <c r="Y577" s="789"/>
      <c r="Z577" s="789"/>
      <c r="AA577" s="789"/>
      <c r="AB577" s="789"/>
      <c r="AC577" s="789"/>
      <c r="AD577" s="789"/>
      <c r="AE577" s="789"/>
    </row>
    <row r="578" spans="1:31">
      <c r="A578" s="789"/>
      <c r="K578" s="789"/>
      <c r="L578" s="789"/>
      <c r="M578" s="789"/>
      <c r="N578" s="789"/>
      <c r="O578" s="789"/>
      <c r="P578" s="789"/>
      <c r="Q578" s="789"/>
      <c r="R578" s="789"/>
      <c r="S578" s="789"/>
      <c r="T578" s="789"/>
      <c r="U578" s="789"/>
      <c r="V578" s="789"/>
      <c r="W578" s="789"/>
      <c r="X578" s="789"/>
      <c r="Y578" s="789"/>
      <c r="Z578" s="789"/>
      <c r="AA578" s="789"/>
      <c r="AB578" s="789"/>
      <c r="AC578" s="789"/>
      <c r="AD578" s="789"/>
      <c r="AE578" s="789"/>
    </row>
    <row r="579" spans="1:31">
      <c r="A579" s="789"/>
      <c r="K579" s="789"/>
      <c r="L579" s="789"/>
      <c r="M579" s="789"/>
      <c r="N579" s="789"/>
      <c r="O579" s="789"/>
      <c r="P579" s="789"/>
      <c r="Q579" s="789"/>
      <c r="R579" s="789"/>
      <c r="S579" s="789"/>
      <c r="T579" s="789"/>
      <c r="U579" s="789"/>
      <c r="V579" s="789"/>
      <c r="W579" s="789"/>
      <c r="X579" s="789"/>
      <c r="Y579" s="789"/>
      <c r="Z579" s="789"/>
      <c r="AA579" s="789"/>
      <c r="AB579" s="789"/>
      <c r="AC579" s="789"/>
      <c r="AD579" s="789"/>
      <c r="AE579" s="789"/>
    </row>
    <row r="580" spans="1:31">
      <c r="A580" s="789"/>
      <c r="K580" s="789"/>
      <c r="L580" s="789"/>
      <c r="M580" s="789"/>
      <c r="N580" s="789"/>
      <c r="O580" s="789"/>
      <c r="P580" s="789"/>
      <c r="Q580" s="789"/>
      <c r="R580" s="789"/>
      <c r="S580" s="789"/>
      <c r="T580" s="789"/>
      <c r="U580" s="789"/>
      <c r="V580" s="789"/>
      <c r="W580" s="789"/>
      <c r="X580" s="789"/>
      <c r="Y580" s="789"/>
      <c r="Z580" s="789"/>
      <c r="AA580" s="789"/>
      <c r="AB580" s="789"/>
      <c r="AC580" s="789"/>
      <c r="AD580" s="789"/>
      <c r="AE580" s="789"/>
    </row>
    <row r="581" spans="1:31">
      <c r="A581" s="789"/>
      <c r="K581" s="789"/>
      <c r="L581" s="789"/>
      <c r="M581" s="789"/>
      <c r="N581" s="789"/>
      <c r="O581" s="789"/>
      <c r="P581" s="789"/>
      <c r="Q581" s="789"/>
      <c r="R581" s="789"/>
      <c r="S581" s="789"/>
      <c r="T581" s="789"/>
      <c r="U581" s="789"/>
      <c r="V581" s="789"/>
      <c r="W581" s="789"/>
      <c r="X581" s="789"/>
      <c r="Y581" s="789"/>
      <c r="Z581" s="789"/>
      <c r="AA581" s="789"/>
      <c r="AB581" s="789"/>
      <c r="AC581" s="789"/>
      <c r="AD581" s="789"/>
      <c r="AE581" s="789"/>
    </row>
    <row r="582" spans="1:31">
      <c r="A582" s="789"/>
      <c r="K582" s="789"/>
      <c r="L582" s="789"/>
      <c r="M582" s="789"/>
      <c r="N582" s="789"/>
      <c r="O582" s="789"/>
      <c r="P582" s="789"/>
      <c r="Q582" s="789"/>
      <c r="R582" s="789"/>
      <c r="S582" s="789"/>
      <c r="T582" s="789"/>
      <c r="U582" s="789"/>
      <c r="V582" s="789"/>
      <c r="W582" s="789"/>
      <c r="X582" s="789"/>
      <c r="Y582" s="789"/>
      <c r="Z582" s="789"/>
      <c r="AA582" s="789"/>
      <c r="AB582" s="789"/>
      <c r="AC582" s="789"/>
      <c r="AD582" s="789"/>
      <c r="AE582" s="789"/>
    </row>
    <row r="583" spans="1:31">
      <c r="A583" s="789"/>
      <c r="K583" s="789"/>
      <c r="L583" s="789"/>
      <c r="M583" s="789"/>
      <c r="N583" s="789"/>
      <c r="O583" s="789"/>
      <c r="P583" s="789"/>
      <c r="Q583" s="789"/>
      <c r="R583" s="789"/>
      <c r="S583" s="789"/>
      <c r="T583" s="789"/>
      <c r="U583" s="789"/>
      <c r="V583" s="789"/>
      <c r="W583" s="789"/>
      <c r="X583" s="789"/>
      <c r="Y583" s="789"/>
      <c r="Z583" s="789"/>
      <c r="AA583" s="789"/>
      <c r="AB583" s="789"/>
      <c r="AC583" s="789"/>
      <c r="AD583" s="789"/>
      <c r="AE583" s="789"/>
    </row>
    <row r="584" spans="1:31">
      <c r="A584" s="789"/>
      <c r="K584" s="789"/>
      <c r="L584" s="789"/>
      <c r="M584" s="789"/>
      <c r="N584" s="789"/>
      <c r="O584" s="789"/>
      <c r="P584" s="789"/>
      <c r="Q584" s="789"/>
      <c r="R584" s="789"/>
      <c r="S584" s="789"/>
      <c r="T584" s="789"/>
      <c r="U584" s="789"/>
      <c r="V584" s="789"/>
      <c r="W584" s="789"/>
      <c r="X584" s="789"/>
      <c r="Y584" s="789"/>
      <c r="Z584" s="789"/>
      <c r="AA584" s="789"/>
      <c r="AB584" s="789"/>
      <c r="AC584" s="789"/>
      <c r="AD584" s="789"/>
      <c r="AE584" s="789"/>
    </row>
    <row r="585" spans="1:31">
      <c r="A585" s="789"/>
      <c r="K585" s="789"/>
      <c r="L585" s="789"/>
      <c r="M585" s="789"/>
      <c r="N585" s="789"/>
      <c r="O585" s="789"/>
      <c r="P585" s="789"/>
      <c r="Q585" s="789"/>
      <c r="R585" s="789"/>
      <c r="S585" s="789"/>
      <c r="T585" s="789"/>
      <c r="U585" s="789"/>
      <c r="V585" s="789"/>
      <c r="W585" s="789"/>
      <c r="X585" s="789"/>
      <c r="Y585" s="789"/>
      <c r="Z585" s="789"/>
      <c r="AA585" s="789"/>
      <c r="AB585" s="789"/>
      <c r="AC585" s="789"/>
      <c r="AD585" s="789"/>
      <c r="AE585" s="789"/>
    </row>
    <row r="586" spans="1:31">
      <c r="A586" s="789"/>
      <c r="K586" s="789"/>
      <c r="L586" s="789"/>
      <c r="M586" s="789"/>
      <c r="N586" s="789"/>
      <c r="O586" s="789"/>
      <c r="P586" s="789"/>
      <c r="Q586" s="789"/>
      <c r="R586" s="789"/>
      <c r="S586" s="789"/>
      <c r="T586" s="789"/>
      <c r="U586" s="789"/>
      <c r="V586" s="789"/>
      <c r="W586" s="789"/>
      <c r="X586" s="789"/>
      <c r="Y586" s="789"/>
      <c r="Z586" s="789"/>
      <c r="AA586" s="789"/>
      <c r="AB586" s="789"/>
      <c r="AC586" s="789"/>
      <c r="AD586" s="789"/>
      <c r="AE586" s="789"/>
    </row>
    <row r="587" spans="1:31">
      <c r="A587" s="789"/>
      <c r="K587" s="789"/>
      <c r="L587" s="789"/>
      <c r="M587" s="789"/>
      <c r="N587" s="789"/>
      <c r="O587" s="789"/>
      <c r="P587" s="789"/>
      <c r="Q587" s="789"/>
      <c r="R587" s="789"/>
      <c r="S587" s="789"/>
      <c r="T587" s="789"/>
      <c r="U587" s="789"/>
      <c r="V587" s="789"/>
      <c r="W587" s="789"/>
      <c r="X587" s="789"/>
      <c r="Y587" s="789"/>
      <c r="Z587" s="789"/>
      <c r="AA587" s="789"/>
      <c r="AB587" s="789"/>
      <c r="AC587" s="789"/>
      <c r="AD587" s="789"/>
      <c r="AE587" s="789"/>
    </row>
    <row r="588" spans="1:31">
      <c r="A588" s="789"/>
      <c r="K588" s="789"/>
      <c r="L588" s="789"/>
      <c r="M588" s="789"/>
      <c r="N588" s="789"/>
      <c r="O588" s="789"/>
      <c r="P588" s="789"/>
      <c r="Q588" s="789"/>
      <c r="R588" s="789"/>
      <c r="S588" s="789"/>
      <c r="T588" s="789"/>
      <c r="U588" s="789"/>
      <c r="V588" s="789"/>
      <c r="W588" s="789"/>
      <c r="X588" s="789"/>
      <c r="Y588" s="789"/>
      <c r="Z588" s="789"/>
      <c r="AA588" s="789"/>
      <c r="AB588" s="789"/>
      <c r="AC588" s="789"/>
      <c r="AD588" s="789"/>
      <c r="AE588" s="789"/>
    </row>
    <row r="589" spans="1:31">
      <c r="A589" s="789"/>
      <c r="K589" s="789"/>
      <c r="L589" s="789"/>
      <c r="M589" s="789"/>
      <c r="N589" s="789"/>
      <c r="O589" s="789"/>
      <c r="P589" s="789"/>
      <c r="Q589" s="789"/>
      <c r="R589" s="789"/>
      <c r="S589" s="789"/>
      <c r="T589" s="789"/>
      <c r="U589" s="789"/>
      <c r="V589" s="789"/>
      <c r="W589" s="789"/>
      <c r="X589" s="789"/>
      <c r="Y589" s="789"/>
      <c r="Z589" s="789"/>
      <c r="AA589" s="789"/>
      <c r="AB589" s="789"/>
      <c r="AC589" s="789"/>
      <c r="AD589" s="789"/>
      <c r="AE589" s="789"/>
    </row>
    <row r="590" spans="1:31">
      <c r="A590" s="789"/>
      <c r="K590" s="789"/>
      <c r="L590" s="789"/>
      <c r="M590" s="789"/>
      <c r="N590" s="789"/>
      <c r="O590" s="789"/>
      <c r="P590" s="789"/>
      <c r="Q590" s="789"/>
      <c r="R590" s="789"/>
      <c r="S590" s="789"/>
      <c r="T590" s="789"/>
      <c r="U590" s="789"/>
      <c r="V590" s="789"/>
      <c r="W590" s="789"/>
      <c r="X590" s="789"/>
      <c r="Y590" s="789"/>
      <c r="Z590" s="789"/>
      <c r="AA590" s="789"/>
      <c r="AB590" s="789"/>
      <c r="AC590" s="789"/>
      <c r="AD590" s="789"/>
      <c r="AE590" s="789"/>
    </row>
    <row r="591" spans="1:31">
      <c r="A591" s="789"/>
      <c r="K591" s="789"/>
      <c r="L591" s="789"/>
      <c r="M591" s="789"/>
      <c r="N591" s="789"/>
      <c r="O591" s="789"/>
      <c r="P591" s="789"/>
      <c r="Q591" s="789"/>
      <c r="R591" s="789"/>
      <c r="S591" s="789"/>
      <c r="T591" s="789"/>
      <c r="U591" s="789"/>
      <c r="V591" s="789"/>
      <c r="W591" s="789"/>
      <c r="X591" s="789"/>
      <c r="Y591" s="789"/>
      <c r="Z591" s="789"/>
      <c r="AA591" s="789"/>
      <c r="AB591" s="789"/>
      <c r="AC591" s="789"/>
      <c r="AD591" s="789"/>
      <c r="AE591" s="789"/>
    </row>
    <row r="592" spans="1:31">
      <c r="A592" s="789"/>
      <c r="K592" s="789"/>
      <c r="L592" s="789"/>
      <c r="M592" s="789"/>
      <c r="N592" s="789"/>
      <c r="O592" s="789"/>
      <c r="P592" s="789"/>
      <c r="Q592" s="789"/>
      <c r="R592" s="789"/>
      <c r="S592" s="789"/>
      <c r="T592" s="789"/>
      <c r="U592" s="789"/>
      <c r="V592" s="789"/>
      <c r="W592" s="789"/>
      <c r="X592" s="789"/>
      <c r="Y592" s="789"/>
      <c r="Z592" s="789"/>
      <c r="AA592" s="789"/>
      <c r="AB592" s="789"/>
      <c r="AC592" s="789"/>
      <c r="AD592" s="789"/>
      <c r="AE592" s="789"/>
    </row>
    <row r="593" spans="1:31">
      <c r="A593" s="789"/>
      <c r="K593" s="789"/>
      <c r="L593" s="789"/>
      <c r="M593" s="789"/>
      <c r="N593" s="789"/>
      <c r="O593" s="789"/>
      <c r="P593" s="789"/>
      <c r="Q593" s="789"/>
      <c r="R593" s="789"/>
      <c r="S593" s="789"/>
      <c r="T593" s="789"/>
      <c r="U593" s="789"/>
      <c r="V593" s="789"/>
      <c r="W593" s="789"/>
      <c r="X593" s="789"/>
      <c r="Y593" s="789"/>
      <c r="Z593" s="789"/>
      <c r="AA593" s="789"/>
      <c r="AB593" s="789"/>
      <c r="AC593" s="789"/>
      <c r="AD593" s="789"/>
      <c r="AE593" s="789"/>
    </row>
    <row r="594" spans="1:31">
      <c r="A594" s="789"/>
      <c r="K594" s="789"/>
      <c r="L594" s="789"/>
      <c r="M594" s="789"/>
      <c r="N594" s="789"/>
      <c r="O594" s="789"/>
      <c r="P594" s="789"/>
      <c r="Q594" s="789"/>
      <c r="R594" s="789"/>
      <c r="S594" s="789"/>
      <c r="T594" s="789"/>
      <c r="U594" s="789"/>
      <c r="V594" s="789"/>
      <c r="W594" s="789"/>
      <c r="X594" s="789"/>
      <c r="Y594" s="789"/>
      <c r="Z594" s="789"/>
      <c r="AA594" s="789"/>
      <c r="AB594" s="789"/>
      <c r="AC594" s="789"/>
      <c r="AD594" s="789"/>
      <c r="AE594" s="789"/>
    </row>
    <row r="595" spans="1:31">
      <c r="A595" s="789"/>
      <c r="K595" s="789"/>
      <c r="L595" s="789"/>
      <c r="M595" s="789"/>
      <c r="N595" s="789"/>
      <c r="O595" s="789"/>
      <c r="P595" s="789"/>
      <c r="Q595" s="789"/>
      <c r="R595" s="789"/>
      <c r="S595" s="789"/>
      <c r="T595" s="789"/>
      <c r="U595" s="789"/>
      <c r="V595" s="789"/>
      <c r="W595" s="789"/>
      <c r="X595" s="789"/>
      <c r="Y595" s="789"/>
      <c r="Z595" s="789"/>
      <c r="AA595" s="789"/>
      <c r="AB595" s="789"/>
      <c r="AC595" s="789"/>
      <c r="AD595" s="789"/>
      <c r="AE595" s="789"/>
    </row>
    <row r="596" spans="1:31">
      <c r="A596" s="789"/>
      <c r="K596" s="789"/>
      <c r="L596" s="789"/>
      <c r="M596" s="789"/>
      <c r="N596" s="789"/>
      <c r="O596" s="789"/>
      <c r="P596" s="789"/>
      <c r="Q596" s="789"/>
      <c r="R596" s="789"/>
      <c r="S596" s="789"/>
      <c r="T596" s="789"/>
      <c r="U596" s="789"/>
      <c r="V596" s="789"/>
      <c r="W596" s="789"/>
      <c r="X596" s="789"/>
      <c r="Y596" s="789"/>
      <c r="Z596" s="789"/>
      <c r="AA596" s="789"/>
      <c r="AB596" s="789"/>
      <c r="AC596" s="789"/>
      <c r="AD596" s="789"/>
      <c r="AE596" s="789"/>
    </row>
    <row r="597" spans="1:31">
      <c r="A597" s="789"/>
      <c r="K597" s="789"/>
      <c r="L597" s="789"/>
      <c r="M597" s="789"/>
      <c r="N597" s="789"/>
      <c r="O597" s="789"/>
      <c r="P597" s="789"/>
      <c r="Q597" s="789"/>
      <c r="R597" s="789"/>
      <c r="S597" s="789"/>
      <c r="T597" s="789"/>
      <c r="U597" s="789"/>
      <c r="V597" s="789"/>
      <c r="W597" s="789"/>
      <c r="X597" s="789"/>
      <c r="Y597" s="789"/>
      <c r="Z597" s="789"/>
      <c r="AA597" s="789"/>
      <c r="AB597" s="789"/>
      <c r="AC597" s="789"/>
      <c r="AD597" s="789"/>
      <c r="AE597" s="789"/>
    </row>
    <row r="598" spans="1:31">
      <c r="A598" s="789"/>
      <c r="K598" s="789"/>
      <c r="L598" s="789"/>
      <c r="M598" s="789"/>
      <c r="N598" s="789"/>
      <c r="O598" s="789"/>
      <c r="P598" s="789"/>
      <c r="Q598" s="789"/>
      <c r="R598" s="789"/>
      <c r="S598" s="789"/>
      <c r="T598" s="789"/>
      <c r="U598" s="789"/>
      <c r="V598" s="789"/>
      <c r="W598" s="789"/>
      <c r="X598" s="789"/>
      <c r="Y598" s="789"/>
      <c r="Z598" s="789"/>
      <c r="AA598" s="789"/>
      <c r="AB598" s="789"/>
      <c r="AC598" s="789"/>
      <c r="AD598" s="789"/>
      <c r="AE598" s="789"/>
    </row>
    <row r="599" spans="1:31">
      <c r="A599" s="789"/>
      <c r="K599" s="789"/>
      <c r="L599" s="789"/>
      <c r="M599" s="789"/>
      <c r="N599" s="789"/>
      <c r="O599" s="789"/>
      <c r="P599" s="789"/>
      <c r="Q599" s="789"/>
      <c r="R599" s="789"/>
      <c r="S599" s="789"/>
      <c r="T599" s="789"/>
      <c r="U599" s="789"/>
      <c r="V599" s="789"/>
      <c r="W599" s="789"/>
      <c r="X599" s="789"/>
      <c r="Y599" s="789"/>
      <c r="Z599" s="789"/>
      <c r="AA599" s="789"/>
      <c r="AB599" s="789"/>
      <c r="AC599" s="789"/>
      <c r="AD599" s="789"/>
      <c r="AE599" s="789"/>
    </row>
    <row r="600" spans="1:31">
      <c r="A600" s="789"/>
      <c r="K600" s="789"/>
      <c r="L600" s="789"/>
      <c r="M600" s="789"/>
      <c r="N600" s="789"/>
      <c r="O600" s="789"/>
      <c r="P600" s="789"/>
      <c r="Q600" s="789"/>
      <c r="R600" s="789"/>
      <c r="S600" s="789"/>
      <c r="T600" s="789"/>
      <c r="U600" s="789"/>
      <c r="V600" s="789"/>
      <c r="W600" s="789"/>
      <c r="X600" s="789"/>
      <c r="Y600" s="789"/>
      <c r="Z600" s="789"/>
      <c r="AA600" s="789"/>
      <c r="AB600" s="789"/>
      <c r="AC600" s="789"/>
      <c r="AD600" s="789"/>
      <c r="AE600" s="789"/>
    </row>
    <row r="601" spans="1:31">
      <c r="A601" s="789"/>
      <c r="K601" s="789"/>
      <c r="L601" s="789"/>
      <c r="M601" s="789"/>
      <c r="N601" s="789"/>
      <c r="O601" s="789"/>
      <c r="P601" s="789"/>
      <c r="Q601" s="789"/>
      <c r="R601" s="789"/>
      <c r="S601" s="789"/>
      <c r="T601" s="789"/>
      <c r="U601" s="789"/>
      <c r="V601" s="789"/>
      <c r="W601" s="789"/>
      <c r="X601" s="789"/>
      <c r="Y601" s="789"/>
      <c r="Z601" s="789"/>
      <c r="AA601" s="789"/>
      <c r="AB601" s="789"/>
      <c r="AC601" s="789"/>
      <c r="AD601" s="789"/>
      <c r="AE601" s="789"/>
    </row>
    <row r="602" spans="1:31">
      <c r="A602" s="789"/>
      <c r="K602" s="789"/>
      <c r="L602" s="789"/>
      <c r="M602" s="789"/>
      <c r="N602" s="789"/>
      <c r="O602" s="789"/>
      <c r="P602" s="789"/>
      <c r="Q602" s="789"/>
      <c r="R602" s="789"/>
      <c r="S602" s="789"/>
      <c r="T602" s="789"/>
      <c r="U602" s="789"/>
      <c r="V602" s="789"/>
      <c r="W602" s="789"/>
      <c r="X602" s="789"/>
      <c r="Y602" s="789"/>
      <c r="Z602" s="789"/>
      <c r="AA602" s="789"/>
      <c r="AB602" s="789"/>
      <c r="AC602" s="789"/>
      <c r="AD602" s="789"/>
      <c r="AE602" s="789"/>
    </row>
    <row r="603" spans="1:31">
      <c r="A603" s="789"/>
      <c r="K603" s="789"/>
      <c r="L603" s="789"/>
      <c r="M603" s="789"/>
      <c r="N603" s="789"/>
      <c r="O603" s="789"/>
      <c r="P603" s="789"/>
      <c r="Q603" s="789"/>
      <c r="R603" s="789"/>
      <c r="S603" s="789"/>
      <c r="T603" s="789"/>
      <c r="U603" s="789"/>
      <c r="V603" s="789"/>
      <c r="W603" s="789"/>
      <c r="X603" s="789"/>
      <c r="Y603" s="789"/>
      <c r="Z603" s="789"/>
      <c r="AA603" s="789"/>
      <c r="AB603" s="789"/>
      <c r="AC603" s="789"/>
      <c r="AD603" s="789"/>
      <c r="AE603" s="789"/>
    </row>
    <row r="604" spans="1:31">
      <c r="A604" s="789"/>
      <c r="K604" s="789"/>
      <c r="L604" s="789"/>
      <c r="M604" s="789"/>
      <c r="N604" s="789"/>
      <c r="O604" s="789"/>
      <c r="P604" s="789"/>
      <c r="Q604" s="789"/>
      <c r="R604" s="789"/>
      <c r="S604" s="789"/>
      <c r="T604" s="789"/>
      <c r="U604" s="789"/>
      <c r="V604" s="789"/>
      <c r="W604" s="789"/>
      <c r="X604" s="789"/>
      <c r="Y604" s="789"/>
      <c r="Z604" s="789"/>
      <c r="AA604" s="789"/>
      <c r="AB604" s="789"/>
      <c r="AC604" s="789"/>
      <c r="AD604" s="789"/>
      <c r="AE604" s="789"/>
    </row>
    <row r="605" spans="1:31">
      <c r="A605" s="789"/>
      <c r="K605" s="789"/>
      <c r="L605" s="789"/>
      <c r="M605" s="789"/>
      <c r="N605" s="789"/>
      <c r="O605" s="789"/>
      <c r="P605" s="789"/>
      <c r="Q605" s="789"/>
      <c r="R605" s="789"/>
      <c r="S605" s="789"/>
      <c r="T605" s="789"/>
      <c r="U605" s="789"/>
      <c r="V605" s="789"/>
      <c r="W605" s="789"/>
      <c r="X605" s="789"/>
      <c r="Y605" s="789"/>
      <c r="Z605" s="789"/>
      <c r="AA605" s="789"/>
      <c r="AB605" s="789"/>
      <c r="AC605" s="789"/>
      <c r="AD605" s="789"/>
      <c r="AE605" s="789"/>
    </row>
    <row r="606" spans="1:31">
      <c r="A606" s="789"/>
      <c r="K606" s="789"/>
      <c r="L606" s="789"/>
      <c r="M606" s="789"/>
      <c r="N606" s="789"/>
      <c r="O606" s="789"/>
      <c r="P606" s="789"/>
      <c r="Q606" s="789"/>
      <c r="R606" s="789"/>
      <c r="S606" s="789"/>
      <c r="T606" s="789"/>
      <c r="U606" s="789"/>
      <c r="V606" s="789"/>
      <c r="W606" s="789"/>
      <c r="X606" s="789"/>
      <c r="Y606" s="789"/>
      <c r="Z606" s="789"/>
      <c r="AA606" s="789"/>
      <c r="AB606" s="789"/>
      <c r="AC606" s="789"/>
      <c r="AD606" s="789"/>
      <c r="AE606" s="789"/>
    </row>
    <row r="607" spans="1:31">
      <c r="A607" s="789"/>
      <c r="K607" s="789"/>
      <c r="L607" s="789"/>
      <c r="M607" s="789"/>
      <c r="N607" s="789"/>
      <c r="O607" s="789"/>
      <c r="P607" s="789"/>
      <c r="Q607" s="789"/>
      <c r="R607" s="789"/>
      <c r="S607" s="789"/>
      <c r="T607" s="789"/>
      <c r="U607" s="789"/>
      <c r="V607" s="789"/>
      <c r="W607" s="789"/>
      <c r="X607" s="789"/>
      <c r="Y607" s="789"/>
      <c r="Z607" s="789"/>
      <c r="AA607" s="789"/>
      <c r="AB607" s="789"/>
      <c r="AC607" s="789"/>
      <c r="AD607" s="789"/>
      <c r="AE607" s="789"/>
    </row>
    <row r="608" spans="1:31">
      <c r="A608" s="789"/>
      <c r="K608" s="789"/>
      <c r="L608" s="789"/>
      <c r="M608" s="789"/>
      <c r="N608" s="789"/>
      <c r="O608" s="789"/>
      <c r="P608" s="789"/>
      <c r="Q608" s="789"/>
      <c r="R608" s="789"/>
      <c r="S608" s="789"/>
      <c r="T608" s="789"/>
      <c r="U608" s="789"/>
      <c r="V608" s="789"/>
      <c r="W608" s="789"/>
      <c r="X608" s="789"/>
      <c r="Y608" s="789"/>
      <c r="Z608" s="789"/>
      <c r="AA608" s="789"/>
      <c r="AB608" s="789"/>
      <c r="AC608" s="789"/>
      <c r="AD608" s="789"/>
      <c r="AE608" s="789"/>
    </row>
    <row r="609" spans="1:31">
      <c r="A609" s="789"/>
      <c r="K609" s="789"/>
      <c r="L609" s="789"/>
      <c r="M609" s="789"/>
      <c r="N609" s="789"/>
      <c r="O609" s="789"/>
      <c r="P609" s="789"/>
      <c r="Q609" s="789"/>
      <c r="R609" s="789"/>
      <c r="S609" s="789"/>
      <c r="T609" s="789"/>
      <c r="U609" s="789"/>
      <c r="V609" s="789"/>
      <c r="W609" s="789"/>
      <c r="X609" s="789"/>
      <c r="Y609" s="789"/>
      <c r="Z609" s="789"/>
      <c r="AA609" s="789"/>
      <c r="AB609" s="789"/>
      <c r="AC609" s="789"/>
      <c r="AD609" s="789"/>
      <c r="AE609" s="789"/>
    </row>
    <row r="610" spans="1:31">
      <c r="A610" s="789"/>
      <c r="K610" s="789"/>
      <c r="L610" s="789"/>
      <c r="M610" s="789"/>
      <c r="N610" s="789"/>
      <c r="O610" s="789"/>
      <c r="P610" s="789"/>
      <c r="Q610" s="789"/>
      <c r="R610" s="789"/>
      <c r="S610" s="789"/>
      <c r="T610" s="789"/>
      <c r="U610" s="789"/>
      <c r="V610" s="789"/>
      <c r="W610" s="789"/>
      <c r="X610" s="789"/>
      <c r="Y610" s="789"/>
      <c r="Z610" s="789"/>
      <c r="AA610" s="789"/>
      <c r="AB610" s="789"/>
      <c r="AC610" s="789"/>
      <c r="AD610" s="789"/>
      <c r="AE610" s="789"/>
    </row>
    <row r="611" spans="1:31">
      <c r="A611" s="789"/>
      <c r="K611" s="789"/>
      <c r="L611" s="789"/>
      <c r="M611" s="789"/>
      <c r="N611" s="789"/>
      <c r="O611" s="789"/>
      <c r="P611" s="789"/>
      <c r="Q611" s="789"/>
      <c r="R611" s="789"/>
      <c r="S611" s="789"/>
      <c r="T611" s="789"/>
      <c r="U611" s="789"/>
      <c r="V611" s="789"/>
      <c r="W611" s="789"/>
      <c r="X611" s="789"/>
      <c r="Y611" s="789"/>
      <c r="Z611" s="789"/>
      <c r="AA611" s="789"/>
      <c r="AB611" s="789"/>
      <c r="AC611" s="789"/>
      <c r="AD611" s="789"/>
      <c r="AE611" s="789"/>
    </row>
    <row r="612" spans="1:31">
      <c r="A612" s="789"/>
      <c r="K612" s="789"/>
      <c r="L612" s="789"/>
      <c r="M612" s="789"/>
      <c r="N612" s="789"/>
      <c r="O612" s="789"/>
      <c r="P612" s="789"/>
      <c r="Q612" s="789"/>
      <c r="R612" s="789"/>
      <c r="S612" s="789"/>
      <c r="T612" s="789"/>
      <c r="U612" s="789"/>
      <c r="V612" s="789"/>
      <c r="W612" s="789"/>
      <c r="X612" s="789"/>
      <c r="Y612" s="789"/>
      <c r="Z612" s="789"/>
      <c r="AA612" s="789"/>
      <c r="AB612" s="789"/>
      <c r="AC612" s="789"/>
      <c r="AD612" s="789"/>
      <c r="AE612" s="789"/>
    </row>
    <row r="613" spans="1:31">
      <c r="A613" s="789"/>
      <c r="K613" s="789"/>
      <c r="L613" s="789"/>
      <c r="M613" s="789"/>
      <c r="N613" s="789"/>
      <c r="O613" s="789"/>
      <c r="P613" s="789"/>
      <c r="Q613" s="789"/>
      <c r="R613" s="789"/>
      <c r="S613" s="789"/>
      <c r="T613" s="789"/>
      <c r="U613" s="789"/>
      <c r="V613" s="789"/>
      <c r="W613" s="789"/>
      <c r="X613" s="789"/>
      <c r="Y613" s="789"/>
      <c r="Z613" s="789"/>
      <c r="AA613" s="789"/>
      <c r="AB613" s="789"/>
      <c r="AC613" s="789"/>
      <c r="AD613" s="789"/>
      <c r="AE613" s="789"/>
    </row>
    <row r="614" spans="1:31">
      <c r="A614" s="789"/>
      <c r="K614" s="789"/>
      <c r="L614" s="789"/>
      <c r="M614" s="789"/>
      <c r="N614" s="789"/>
      <c r="O614" s="789"/>
      <c r="P614" s="789"/>
      <c r="Q614" s="789"/>
      <c r="R614" s="789"/>
      <c r="S614" s="789"/>
      <c r="T614" s="789"/>
      <c r="U614" s="789"/>
      <c r="V614" s="789"/>
      <c r="W614" s="789"/>
      <c r="X614" s="789"/>
      <c r="Y614" s="789"/>
      <c r="Z614" s="789"/>
      <c r="AA614" s="789"/>
      <c r="AB614" s="789"/>
      <c r="AC614" s="789"/>
      <c r="AD614" s="789"/>
      <c r="AE614" s="789"/>
    </row>
    <row r="615" spans="1:31">
      <c r="A615" s="789"/>
      <c r="K615" s="789"/>
      <c r="L615" s="789"/>
      <c r="M615" s="789"/>
      <c r="N615" s="789"/>
      <c r="O615" s="789"/>
      <c r="P615" s="789"/>
      <c r="Q615" s="789"/>
      <c r="R615" s="789"/>
      <c r="S615" s="789"/>
      <c r="T615" s="789"/>
      <c r="U615" s="789"/>
      <c r="V615" s="789"/>
      <c r="W615" s="789"/>
      <c r="X615" s="789"/>
      <c r="Y615" s="789"/>
      <c r="Z615" s="789"/>
      <c r="AA615" s="789"/>
      <c r="AB615" s="789"/>
      <c r="AC615" s="789"/>
      <c r="AD615" s="789"/>
      <c r="AE615" s="789"/>
    </row>
    <row r="616" spans="1:31">
      <c r="A616" s="789"/>
      <c r="K616" s="789"/>
      <c r="L616" s="789"/>
      <c r="M616" s="789"/>
      <c r="N616" s="789"/>
      <c r="O616" s="789"/>
      <c r="P616" s="789"/>
      <c r="Q616" s="789"/>
      <c r="R616" s="789"/>
      <c r="S616" s="789"/>
      <c r="T616" s="789"/>
      <c r="U616" s="789"/>
      <c r="V616" s="789"/>
      <c r="W616" s="789"/>
      <c r="X616" s="789"/>
      <c r="Y616" s="789"/>
      <c r="Z616" s="789"/>
      <c r="AA616" s="789"/>
      <c r="AB616" s="789"/>
      <c r="AC616" s="789"/>
      <c r="AD616" s="789"/>
      <c r="AE616" s="789"/>
    </row>
    <row r="617" spans="1:31">
      <c r="A617" s="789"/>
      <c r="K617" s="789"/>
      <c r="L617" s="789"/>
      <c r="M617" s="789"/>
      <c r="N617" s="789"/>
      <c r="O617" s="789"/>
      <c r="P617" s="789"/>
      <c r="Q617" s="789"/>
      <c r="R617" s="789"/>
      <c r="S617" s="789"/>
      <c r="T617" s="789"/>
      <c r="U617" s="789"/>
      <c r="V617" s="789"/>
      <c r="W617" s="789"/>
      <c r="X617" s="789"/>
      <c r="Y617" s="789"/>
      <c r="Z617" s="789"/>
      <c r="AA617" s="789"/>
      <c r="AB617" s="789"/>
      <c r="AC617" s="789"/>
      <c r="AD617" s="789"/>
      <c r="AE617" s="789"/>
    </row>
    <row r="618" spans="1:31">
      <c r="A618" s="789"/>
      <c r="K618" s="789"/>
      <c r="L618" s="789"/>
      <c r="M618" s="789"/>
      <c r="N618" s="789"/>
      <c r="O618" s="789"/>
      <c r="P618" s="789"/>
      <c r="Q618" s="789"/>
      <c r="R618" s="789"/>
      <c r="S618" s="789"/>
      <c r="T618" s="789"/>
      <c r="U618" s="789"/>
      <c r="V618" s="789"/>
      <c r="W618" s="789"/>
      <c r="X618" s="789"/>
      <c r="Y618" s="789"/>
      <c r="Z618" s="789"/>
      <c r="AA618" s="789"/>
      <c r="AB618" s="789"/>
      <c r="AC618" s="789"/>
      <c r="AD618" s="789"/>
      <c r="AE618" s="789"/>
    </row>
    <row r="619" spans="1:31">
      <c r="A619" s="789"/>
      <c r="K619" s="789"/>
      <c r="L619" s="789"/>
      <c r="M619" s="789"/>
      <c r="N619" s="789"/>
      <c r="O619" s="789"/>
      <c r="P619" s="789"/>
      <c r="Q619" s="789"/>
      <c r="R619" s="789"/>
      <c r="S619" s="789"/>
      <c r="T619" s="789"/>
      <c r="U619" s="789"/>
      <c r="V619" s="789"/>
      <c r="W619" s="789"/>
      <c r="X619" s="789"/>
      <c r="Y619" s="789"/>
      <c r="Z619" s="789"/>
      <c r="AA619" s="789"/>
      <c r="AB619" s="789"/>
      <c r="AC619" s="789"/>
      <c r="AD619" s="789"/>
      <c r="AE619" s="789"/>
    </row>
    <row r="620" spans="1:31">
      <c r="A620" s="789"/>
      <c r="K620" s="789"/>
      <c r="L620" s="789"/>
      <c r="M620" s="789"/>
      <c r="N620" s="789"/>
      <c r="O620" s="789"/>
      <c r="P620" s="789"/>
      <c r="Q620" s="789"/>
      <c r="R620" s="789"/>
      <c r="S620" s="789"/>
      <c r="T620" s="789"/>
      <c r="U620" s="789"/>
      <c r="V620" s="789"/>
      <c r="W620" s="789"/>
      <c r="X620" s="789"/>
      <c r="Y620" s="789"/>
      <c r="Z620" s="789"/>
      <c r="AA620" s="789"/>
      <c r="AB620" s="789"/>
      <c r="AC620" s="789"/>
      <c r="AD620" s="789"/>
      <c r="AE620" s="789"/>
    </row>
    <row r="621" spans="1:31">
      <c r="A621" s="789"/>
      <c r="K621" s="789"/>
      <c r="L621" s="789"/>
      <c r="M621" s="789"/>
      <c r="N621" s="789"/>
      <c r="O621" s="789"/>
      <c r="P621" s="789"/>
      <c r="Q621" s="789"/>
      <c r="R621" s="789"/>
      <c r="S621" s="789"/>
      <c r="T621" s="789"/>
      <c r="U621" s="789"/>
      <c r="V621" s="789"/>
      <c r="W621" s="789"/>
      <c r="X621" s="789"/>
      <c r="Y621" s="789"/>
      <c r="Z621" s="789"/>
      <c r="AA621" s="789"/>
      <c r="AB621" s="789"/>
      <c r="AC621" s="789"/>
      <c r="AD621" s="789"/>
      <c r="AE621" s="789"/>
    </row>
    <row r="622" spans="1:31">
      <c r="A622" s="789"/>
      <c r="K622" s="789"/>
      <c r="L622" s="789"/>
      <c r="M622" s="789"/>
      <c r="N622" s="789"/>
      <c r="O622" s="789"/>
      <c r="P622" s="789"/>
      <c r="Q622" s="789"/>
      <c r="R622" s="789"/>
      <c r="S622" s="789"/>
      <c r="T622" s="789"/>
      <c r="U622" s="789"/>
      <c r="V622" s="789"/>
      <c r="W622" s="789"/>
      <c r="X622" s="789"/>
      <c r="Y622" s="789"/>
      <c r="Z622" s="789"/>
      <c r="AA622" s="789"/>
      <c r="AB622" s="789"/>
      <c r="AC622" s="789"/>
      <c r="AD622" s="789"/>
      <c r="AE622" s="789"/>
    </row>
    <row r="623" spans="1:31">
      <c r="A623" s="789"/>
      <c r="K623" s="789"/>
      <c r="L623" s="789"/>
      <c r="M623" s="789"/>
      <c r="N623" s="789"/>
      <c r="O623" s="789"/>
      <c r="P623" s="789"/>
      <c r="Q623" s="789"/>
      <c r="R623" s="789"/>
      <c r="S623" s="789"/>
      <c r="T623" s="789"/>
      <c r="U623" s="789"/>
      <c r="V623" s="789"/>
      <c r="W623" s="789"/>
      <c r="X623" s="789"/>
      <c r="Y623" s="789"/>
      <c r="Z623" s="789"/>
      <c r="AA623" s="789"/>
      <c r="AB623" s="789"/>
      <c r="AC623" s="789"/>
      <c r="AD623" s="789"/>
      <c r="AE623" s="789"/>
    </row>
    <row r="624" spans="1:31">
      <c r="A624" s="789"/>
      <c r="K624" s="789"/>
      <c r="L624" s="789"/>
      <c r="M624" s="789"/>
      <c r="N624" s="789"/>
      <c r="O624" s="789"/>
      <c r="P624" s="789"/>
      <c r="Q624" s="789"/>
      <c r="R624" s="789"/>
      <c r="S624" s="789"/>
      <c r="T624" s="789"/>
      <c r="U624" s="789"/>
      <c r="V624" s="789"/>
      <c r="W624" s="789"/>
      <c r="X624" s="789"/>
      <c r="Y624" s="789"/>
      <c r="Z624" s="789"/>
      <c r="AA624" s="789"/>
      <c r="AB624" s="789"/>
      <c r="AC624" s="789"/>
      <c r="AD624" s="789"/>
      <c r="AE624" s="789"/>
    </row>
    <row r="625" spans="1:31">
      <c r="A625" s="789"/>
      <c r="K625" s="789"/>
      <c r="L625" s="789"/>
      <c r="M625" s="789"/>
      <c r="N625" s="789"/>
      <c r="O625" s="789"/>
      <c r="P625" s="789"/>
      <c r="Q625" s="789"/>
      <c r="R625" s="789"/>
      <c r="S625" s="789"/>
      <c r="T625" s="789"/>
      <c r="U625" s="789"/>
      <c r="V625" s="789"/>
      <c r="W625" s="789"/>
      <c r="X625" s="789"/>
      <c r="Y625" s="789"/>
      <c r="Z625" s="789"/>
      <c r="AA625" s="789"/>
      <c r="AB625" s="789"/>
      <c r="AC625" s="789"/>
      <c r="AD625" s="789"/>
      <c r="AE625" s="789"/>
    </row>
    <row r="626" spans="1:31">
      <c r="A626" s="789"/>
      <c r="K626" s="789"/>
      <c r="L626" s="789"/>
      <c r="M626" s="789"/>
      <c r="N626" s="789"/>
      <c r="O626" s="789"/>
      <c r="P626" s="789"/>
      <c r="Q626" s="789"/>
      <c r="R626" s="789"/>
      <c r="S626" s="789"/>
      <c r="T626" s="789"/>
      <c r="U626" s="789"/>
      <c r="V626" s="789"/>
      <c r="W626" s="789"/>
      <c r="X626" s="789"/>
      <c r="Y626" s="789"/>
      <c r="Z626" s="789"/>
      <c r="AA626" s="789"/>
      <c r="AB626" s="789"/>
      <c r="AC626" s="789"/>
      <c r="AD626" s="789"/>
      <c r="AE626" s="789"/>
    </row>
    <row r="627" spans="1:31">
      <c r="A627" s="789"/>
      <c r="K627" s="789"/>
      <c r="L627" s="789"/>
      <c r="M627" s="789"/>
      <c r="N627" s="789"/>
      <c r="O627" s="789"/>
      <c r="P627" s="789"/>
      <c r="Q627" s="789"/>
      <c r="R627" s="789"/>
      <c r="S627" s="789"/>
      <c r="T627" s="789"/>
      <c r="U627" s="789"/>
      <c r="V627" s="789"/>
      <c r="W627" s="789"/>
      <c r="X627" s="789"/>
      <c r="Y627" s="789"/>
      <c r="Z627" s="789"/>
      <c r="AA627" s="789"/>
      <c r="AB627" s="789"/>
      <c r="AC627" s="789"/>
      <c r="AD627" s="789"/>
      <c r="AE627" s="789"/>
    </row>
    <row r="628" spans="1:31">
      <c r="A628" s="789"/>
      <c r="K628" s="789"/>
      <c r="L628" s="789"/>
      <c r="M628" s="789"/>
      <c r="N628" s="789"/>
      <c r="O628" s="789"/>
      <c r="P628" s="789"/>
      <c r="Q628" s="789"/>
      <c r="R628" s="789"/>
      <c r="S628" s="789"/>
      <c r="T628" s="789"/>
      <c r="U628" s="789"/>
      <c r="V628" s="789"/>
      <c r="W628" s="789"/>
      <c r="X628" s="789"/>
      <c r="Y628" s="789"/>
      <c r="Z628" s="789"/>
      <c r="AA628" s="789"/>
      <c r="AB628" s="789"/>
      <c r="AC628" s="789"/>
      <c r="AD628" s="789"/>
      <c r="AE628" s="789"/>
    </row>
    <row r="629" spans="1:31">
      <c r="A629" s="789"/>
      <c r="K629" s="789"/>
      <c r="L629" s="789"/>
      <c r="M629" s="789"/>
      <c r="N629" s="789"/>
      <c r="O629" s="789"/>
      <c r="P629" s="789"/>
      <c r="Q629" s="789"/>
      <c r="R629" s="789"/>
      <c r="S629" s="789"/>
      <c r="T629" s="789"/>
      <c r="U629" s="789"/>
      <c r="V629" s="789"/>
      <c r="W629" s="789"/>
      <c r="X629" s="789"/>
      <c r="Y629" s="789"/>
      <c r="Z629" s="789"/>
      <c r="AA629" s="789"/>
      <c r="AB629" s="789"/>
      <c r="AC629" s="789"/>
      <c r="AD629" s="789"/>
      <c r="AE629" s="789"/>
    </row>
    <row r="630" spans="1:31">
      <c r="A630" s="789"/>
      <c r="K630" s="789"/>
      <c r="L630" s="789"/>
      <c r="M630" s="789"/>
      <c r="N630" s="789"/>
      <c r="O630" s="789"/>
      <c r="P630" s="789"/>
      <c r="Q630" s="789"/>
      <c r="R630" s="789"/>
      <c r="S630" s="789"/>
      <c r="T630" s="789"/>
      <c r="U630" s="789"/>
      <c r="V630" s="789"/>
      <c r="W630" s="789"/>
      <c r="X630" s="789"/>
      <c r="Y630" s="789"/>
      <c r="Z630" s="789"/>
      <c r="AA630" s="789"/>
      <c r="AB630" s="789"/>
      <c r="AC630" s="789"/>
      <c r="AD630" s="789"/>
      <c r="AE630" s="789"/>
    </row>
    <row r="631" spans="1:31">
      <c r="A631" s="789"/>
      <c r="K631" s="789"/>
      <c r="L631" s="789"/>
      <c r="M631" s="789"/>
      <c r="N631" s="789"/>
      <c r="O631" s="789"/>
      <c r="P631" s="789"/>
      <c r="Q631" s="789"/>
      <c r="R631" s="789"/>
      <c r="S631" s="789"/>
      <c r="T631" s="789"/>
      <c r="U631" s="789"/>
      <c r="V631" s="789"/>
      <c r="W631" s="789"/>
      <c r="X631" s="789"/>
      <c r="Y631" s="789"/>
      <c r="Z631" s="789"/>
      <c r="AA631" s="789"/>
      <c r="AB631" s="789"/>
      <c r="AC631" s="789"/>
      <c r="AD631" s="789"/>
      <c r="AE631" s="789"/>
    </row>
    <row r="632" spans="1:31">
      <c r="A632" s="789"/>
      <c r="K632" s="789"/>
      <c r="L632" s="789"/>
      <c r="M632" s="789"/>
      <c r="N632" s="789"/>
      <c r="O632" s="789"/>
      <c r="P632" s="789"/>
      <c r="Q632" s="789"/>
      <c r="R632" s="789"/>
      <c r="S632" s="789"/>
      <c r="T632" s="789"/>
      <c r="U632" s="789"/>
      <c r="V632" s="789"/>
      <c r="W632" s="789"/>
      <c r="X632" s="789"/>
      <c r="Y632" s="789"/>
      <c r="Z632" s="789"/>
      <c r="AA632" s="789"/>
      <c r="AB632" s="789"/>
      <c r="AC632" s="789"/>
      <c r="AD632" s="789"/>
      <c r="AE632" s="789"/>
    </row>
    <row r="633" spans="1:31">
      <c r="A633" s="789"/>
      <c r="K633" s="789"/>
      <c r="L633" s="789"/>
      <c r="M633" s="789"/>
      <c r="N633" s="789"/>
      <c r="O633" s="789"/>
      <c r="P633" s="789"/>
      <c r="Q633" s="789"/>
      <c r="R633" s="789"/>
      <c r="S633" s="789"/>
      <c r="T633" s="789"/>
      <c r="U633" s="789"/>
      <c r="V633" s="789"/>
      <c r="W633" s="789"/>
      <c r="X633" s="789"/>
      <c r="Y633" s="789"/>
      <c r="Z633" s="789"/>
      <c r="AA633" s="789"/>
      <c r="AB633" s="789"/>
      <c r="AC633" s="789"/>
      <c r="AD633" s="789"/>
      <c r="AE633" s="789"/>
    </row>
    <row r="634" spans="1:31">
      <c r="A634" s="789"/>
      <c r="K634" s="789"/>
      <c r="L634" s="789"/>
      <c r="M634" s="789"/>
      <c r="N634" s="789"/>
      <c r="O634" s="789"/>
      <c r="P634" s="789"/>
      <c r="Q634" s="789"/>
      <c r="R634" s="789"/>
      <c r="S634" s="789"/>
      <c r="T634" s="789"/>
      <c r="U634" s="789"/>
      <c r="V634" s="789"/>
      <c r="W634" s="789"/>
      <c r="X634" s="789"/>
      <c r="Y634" s="789"/>
      <c r="Z634" s="789"/>
      <c r="AA634" s="789"/>
      <c r="AB634" s="789"/>
      <c r="AC634" s="789"/>
      <c r="AD634" s="789"/>
      <c r="AE634" s="789"/>
    </row>
    <row r="635" spans="1:31">
      <c r="A635" s="789"/>
      <c r="K635" s="789"/>
      <c r="L635" s="789"/>
      <c r="M635" s="789"/>
      <c r="N635" s="789"/>
      <c r="O635" s="789"/>
      <c r="P635" s="789"/>
      <c r="Q635" s="789"/>
      <c r="R635" s="789"/>
      <c r="S635" s="789"/>
      <c r="T635" s="789"/>
      <c r="U635" s="789"/>
      <c r="V635" s="789"/>
      <c r="W635" s="789"/>
      <c r="X635" s="789"/>
      <c r="Y635" s="789"/>
      <c r="Z635" s="789"/>
      <c r="AA635" s="789"/>
      <c r="AB635" s="789"/>
      <c r="AC635" s="789"/>
      <c r="AD635" s="789"/>
      <c r="AE635" s="789"/>
    </row>
    <row r="636" spans="1:31">
      <c r="A636" s="789"/>
      <c r="K636" s="789"/>
      <c r="L636" s="789"/>
      <c r="M636" s="789"/>
      <c r="N636" s="789"/>
      <c r="O636" s="789"/>
      <c r="P636" s="789"/>
      <c r="Q636" s="789"/>
      <c r="R636" s="789"/>
      <c r="S636" s="789"/>
      <c r="T636" s="789"/>
      <c r="U636" s="789"/>
      <c r="V636" s="789"/>
      <c r="W636" s="789"/>
      <c r="X636" s="789"/>
      <c r="Y636" s="789"/>
      <c r="Z636" s="789"/>
      <c r="AA636" s="789"/>
      <c r="AB636" s="789"/>
      <c r="AC636" s="789"/>
      <c r="AD636" s="789"/>
      <c r="AE636" s="789"/>
    </row>
    <row r="637" spans="1:31">
      <c r="A637" s="789"/>
      <c r="K637" s="789"/>
      <c r="L637" s="789"/>
      <c r="M637" s="789"/>
      <c r="N637" s="789"/>
      <c r="O637" s="789"/>
      <c r="P637" s="789"/>
      <c r="Q637" s="789"/>
      <c r="R637" s="789"/>
      <c r="S637" s="789"/>
      <c r="T637" s="789"/>
      <c r="U637" s="789"/>
      <c r="V637" s="789"/>
      <c r="W637" s="789"/>
      <c r="X637" s="789"/>
      <c r="Y637" s="789"/>
      <c r="Z637" s="789"/>
      <c r="AA637" s="789"/>
      <c r="AB637" s="789"/>
      <c r="AC637" s="789"/>
      <c r="AD637" s="789"/>
      <c r="AE637" s="789"/>
    </row>
    <row r="638" spans="1:31">
      <c r="A638" s="789"/>
      <c r="K638" s="789"/>
      <c r="L638" s="789"/>
      <c r="M638" s="789"/>
      <c r="N638" s="789"/>
      <c r="O638" s="789"/>
      <c r="P638" s="789"/>
      <c r="Q638" s="789"/>
      <c r="R638" s="789"/>
      <c r="S638" s="789"/>
      <c r="T638" s="789"/>
      <c r="U638" s="789"/>
      <c r="V638" s="789"/>
      <c r="W638" s="789"/>
      <c r="X638" s="789"/>
      <c r="Y638" s="789"/>
      <c r="Z638" s="789"/>
      <c r="AA638" s="789"/>
      <c r="AB638" s="789"/>
      <c r="AC638" s="789"/>
      <c r="AD638" s="789"/>
      <c r="AE638" s="789"/>
    </row>
    <row r="639" spans="1:31">
      <c r="A639" s="789"/>
      <c r="K639" s="789"/>
      <c r="L639" s="789"/>
      <c r="M639" s="789"/>
      <c r="N639" s="789"/>
      <c r="O639" s="789"/>
      <c r="P639" s="789"/>
      <c r="Q639" s="789"/>
      <c r="R639" s="789"/>
      <c r="S639" s="789"/>
      <c r="T639" s="789"/>
      <c r="U639" s="789"/>
      <c r="V639" s="789"/>
      <c r="W639" s="789"/>
      <c r="X639" s="789"/>
      <c r="Y639" s="789"/>
      <c r="Z639" s="789"/>
      <c r="AA639" s="789"/>
      <c r="AB639" s="789"/>
      <c r="AC639" s="789"/>
      <c r="AD639" s="789"/>
      <c r="AE639" s="789"/>
    </row>
    <row r="640" spans="1:31">
      <c r="A640" s="789"/>
      <c r="K640" s="789"/>
      <c r="L640" s="789"/>
      <c r="M640" s="789"/>
      <c r="N640" s="789"/>
      <c r="O640" s="789"/>
      <c r="P640" s="789"/>
      <c r="Q640" s="789"/>
      <c r="R640" s="789"/>
      <c r="S640" s="789"/>
      <c r="T640" s="789"/>
      <c r="U640" s="789"/>
      <c r="V640" s="789"/>
      <c r="W640" s="789"/>
      <c r="X640" s="789"/>
      <c r="Y640" s="789"/>
      <c r="Z640" s="789"/>
      <c r="AA640" s="789"/>
      <c r="AB640" s="789"/>
      <c r="AC640" s="789"/>
      <c r="AD640" s="789"/>
      <c r="AE640" s="789"/>
    </row>
    <row r="641" spans="1:31">
      <c r="A641" s="789"/>
      <c r="K641" s="789"/>
      <c r="L641" s="789"/>
      <c r="M641" s="789"/>
      <c r="N641" s="789"/>
      <c r="O641" s="789"/>
      <c r="P641" s="789"/>
      <c r="Q641" s="789"/>
      <c r="R641" s="789"/>
      <c r="S641" s="789"/>
      <c r="T641" s="789"/>
      <c r="U641" s="789"/>
      <c r="V641" s="789"/>
      <c r="W641" s="789"/>
      <c r="X641" s="789"/>
      <c r="Y641" s="789"/>
      <c r="Z641" s="789"/>
      <c r="AA641" s="789"/>
      <c r="AB641" s="789"/>
      <c r="AC641" s="789"/>
      <c r="AD641" s="789"/>
      <c r="AE641" s="789"/>
    </row>
    <row r="642" spans="1:31">
      <c r="A642" s="789"/>
      <c r="K642" s="789"/>
      <c r="L642" s="789"/>
      <c r="M642" s="789"/>
      <c r="N642" s="789"/>
      <c r="O642" s="789"/>
      <c r="P642" s="789"/>
      <c r="Q642" s="789"/>
      <c r="R642" s="789"/>
      <c r="S642" s="789"/>
      <c r="T642" s="789"/>
      <c r="U642" s="789"/>
      <c r="V642" s="789"/>
      <c r="W642" s="789"/>
      <c r="X642" s="789"/>
      <c r="Y642" s="789"/>
      <c r="Z642" s="789"/>
      <c r="AA642" s="789"/>
      <c r="AB642" s="789"/>
      <c r="AC642" s="789"/>
      <c r="AD642" s="789"/>
      <c r="AE642" s="789"/>
    </row>
    <row r="643" spans="1:31">
      <c r="A643" s="789"/>
      <c r="K643" s="789"/>
      <c r="L643" s="789"/>
      <c r="M643" s="789"/>
      <c r="N643" s="789"/>
      <c r="O643" s="789"/>
      <c r="P643" s="789"/>
      <c r="Q643" s="789"/>
      <c r="R643" s="789"/>
      <c r="S643" s="789"/>
      <c r="T643" s="789"/>
      <c r="U643" s="789"/>
      <c r="V643" s="789"/>
      <c r="W643" s="789"/>
      <c r="X643" s="789"/>
      <c r="Y643" s="789"/>
      <c r="Z643" s="789"/>
      <c r="AA643" s="789"/>
      <c r="AB643" s="789"/>
      <c r="AC643" s="789"/>
      <c r="AD643" s="789"/>
      <c r="AE643" s="789"/>
    </row>
    <row r="644" spans="1:31">
      <c r="A644" s="789"/>
      <c r="K644" s="789"/>
      <c r="L644" s="789"/>
      <c r="M644" s="789"/>
      <c r="N644" s="789"/>
      <c r="O644" s="789"/>
      <c r="P644" s="789"/>
      <c r="Q644" s="789"/>
      <c r="R644" s="789"/>
      <c r="S644" s="789"/>
      <c r="T644" s="789"/>
      <c r="U644" s="789"/>
      <c r="V644" s="789"/>
      <c r="W644" s="789"/>
      <c r="X644" s="789"/>
      <c r="Y644" s="789"/>
      <c r="Z644" s="789"/>
      <c r="AA644" s="789"/>
      <c r="AB644" s="789"/>
      <c r="AC644" s="789"/>
      <c r="AD644" s="789"/>
      <c r="AE644" s="789"/>
    </row>
    <row r="645" spans="1:31">
      <c r="A645" s="789"/>
      <c r="K645" s="789"/>
      <c r="L645" s="789"/>
      <c r="M645" s="789"/>
      <c r="N645" s="789"/>
      <c r="O645" s="789"/>
      <c r="P645" s="789"/>
      <c r="Q645" s="789"/>
      <c r="R645" s="789"/>
      <c r="S645" s="789"/>
      <c r="T645" s="789"/>
      <c r="U645" s="789"/>
      <c r="V645" s="789"/>
      <c r="W645" s="789"/>
      <c r="X645" s="789"/>
      <c r="Y645" s="789"/>
      <c r="Z645" s="789"/>
      <c r="AA645" s="789"/>
      <c r="AB645" s="789"/>
      <c r="AC645" s="789"/>
      <c r="AD645" s="789"/>
      <c r="AE645" s="789"/>
    </row>
    <row r="646" spans="1:31">
      <c r="A646" s="789"/>
      <c r="K646" s="789"/>
      <c r="L646" s="789"/>
      <c r="M646" s="789"/>
      <c r="N646" s="789"/>
      <c r="O646" s="789"/>
      <c r="P646" s="789"/>
      <c r="Q646" s="789"/>
      <c r="R646" s="789"/>
      <c r="S646" s="789"/>
      <c r="T646" s="789"/>
      <c r="U646" s="789"/>
      <c r="V646" s="789"/>
      <c r="W646" s="789"/>
      <c r="X646" s="789"/>
      <c r="Y646" s="789"/>
      <c r="Z646" s="789"/>
      <c r="AA646" s="789"/>
      <c r="AB646" s="789"/>
      <c r="AC646" s="789"/>
      <c r="AD646" s="789"/>
      <c r="AE646" s="789"/>
    </row>
    <row r="647" spans="1:31">
      <c r="A647" s="789"/>
      <c r="K647" s="789"/>
      <c r="L647" s="789"/>
      <c r="M647" s="789"/>
      <c r="N647" s="789"/>
      <c r="O647" s="789"/>
      <c r="P647" s="789"/>
      <c r="Q647" s="789"/>
      <c r="R647" s="789"/>
      <c r="S647" s="789"/>
      <c r="T647" s="789"/>
      <c r="U647" s="789"/>
      <c r="V647" s="789"/>
      <c r="W647" s="789"/>
      <c r="X647" s="789"/>
      <c r="Y647" s="789"/>
      <c r="Z647" s="789"/>
      <c r="AA647" s="789"/>
      <c r="AB647" s="789"/>
      <c r="AC647" s="789"/>
      <c r="AD647" s="789"/>
      <c r="AE647" s="789"/>
    </row>
    <row r="648" spans="1:31">
      <c r="A648" s="789"/>
      <c r="K648" s="789"/>
      <c r="L648" s="789"/>
      <c r="M648" s="789"/>
      <c r="N648" s="789"/>
      <c r="O648" s="789"/>
      <c r="P648" s="789"/>
      <c r="Q648" s="789"/>
      <c r="R648" s="789"/>
      <c r="S648" s="789"/>
      <c r="T648" s="789"/>
      <c r="U648" s="789"/>
      <c r="V648" s="789"/>
      <c r="W648" s="789"/>
      <c r="X648" s="789"/>
      <c r="Y648" s="789"/>
      <c r="Z648" s="789"/>
      <c r="AA648" s="789"/>
      <c r="AB648" s="789"/>
      <c r="AC648" s="789"/>
      <c r="AD648" s="789"/>
      <c r="AE648" s="789"/>
    </row>
    <row r="649" spans="1:31">
      <c r="A649" s="789"/>
      <c r="K649" s="789"/>
      <c r="L649" s="789"/>
      <c r="M649" s="789"/>
      <c r="N649" s="789"/>
      <c r="O649" s="789"/>
      <c r="P649" s="789"/>
      <c r="Q649" s="789"/>
      <c r="R649" s="789"/>
      <c r="S649" s="789"/>
      <c r="T649" s="789"/>
      <c r="U649" s="789"/>
      <c r="V649" s="789"/>
      <c r="W649" s="789"/>
      <c r="X649" s="789"/>
      <c r="Y649" s="789"/>
      <c r="Z649" s="789"/>
      <c r="AA649" s="789"/>
      <c r="AB649" s="789"/>
      <c r="AC649" s="789"/>
      <c r="AD649" s="789"/>
      <c r="AE649" s="789"/>
    </row>
    <row r="650" spans="1:31">
      <c r="A650" s="789"/>
      <c r="K650" s="789"/>
      <c r="L650" s="789"/>
      <c r="M650" s="789"/>
      <c r="N650" s="789"/>
      <c r="O650" s="789"/>
      <c r="P650" s="789"/>
      <c r="Q650" s="789"/>
      <c r="R650" s="789"/>
      <c r="S650" s="789"/>
      <c r="T650" s="789"/>
      <c r="U650" s="789"/>
      <c r="V650" s="789"/>
      <c r="W650" s="789"/>
      <c r="X650" s="789"/>
      <c r="Y650" s="789"/>
      <c r="Z650" s="789"/>
      <c r="AA650" s="789"/>
      <c r="AB650" s="789"/>
      <c r="AC650" s="789"/>
      <c r="AD650" s="789"/>
      <c r="AE650" s="789"/>
    </row>
    <row r="651" spans="1:31">
      <c r="A651" s="789"/>
      <c r="K651" s="789"/>
      <c r="L651" s="789"/>
      <c r="M651" s="789"/>
      <c r="N651" s="789"/>
      <c r="O651" s="789"/>
      <c r="P651" s="789"/>
      <c r="Q651" s="789"/>
      <c r="R651" s="789"/>
      <c r="S651" s="789"/>
      <c r="T651" s="789"/>
      <c r="U651" s="789"/>
      <c r="V651" s="789"/>
      <c r="W651" s="789"/>
      <c r="X651" s="789"/>
      <c r="Y651" s="789"/>
      <c r="Z651" s="789"/>
      <c r="AA651" s="789"/>
      <c r="AB651" s="789"/>
      <c r="AC651" s="789"/>
      <c r="AD651" s="789"/>
      <c r="AE651" s="789"/>
    </row>
    <row r="652" spans="1:31">
      <c r="A652" s="789"/>
      <c r="K652" s="789"/>
      <c r="L652" s="789"/>
      <c r="M652" s="789"/>
      <c r="N652" s="789"/>
      <c r="O652" s="789"/>
      <c r="P652" s="789"/>
      <c r="Q652" s="789"/>
      <c r="R652" s="789"/>
      <c r="S652" s="789"/>
      <c r="T652" s="789"/>
      <c r="U652" s="789"/>
      <c r="V652" s="789"/>
      <c r="W652" s="789"/>
      <c r="X652" s="789"/>
      <c r="Y652" s="789"/>
      <c r="Z652" s="789"/>
      <c r="AA652" s="789"/>
      <c r="AB652" s="789"/>
      <c r="AC652" s="789"/>
      <c r="AD652" s="789"/>
      <c r="AE652" s="789"/>
    </row>
    <row r="653" spans="1:31">
      <c r="A653" s="789"/>
      <c r="K653" s="789"/>
      <c r="L653" s="789"/>
      <c r="M653" s="789"/>
      <c r="N653" s="789"/>
      <c r="O653" s="789"/>
      <c r="P653" s="789"/>
      <c r="Q653" s="789"/>
      <c r="R653" s="789"/>
      <c r="S653" s="789"/>
      <c r="T653" s="789"/>
      <c r="U653" s="789"/>
      <c r="V653" s="789"/>
      <c r="W653" s="789"/>
      <c r="X653" s="789"/>
      <c r="Y653" s="789"/>
      <c r="Z653" s="789"/>
      <c r="AA653" s="789"/>
      <c r="AB653" s="789"/>
      <c r="AC653" s="789"/>
      <c r="AD653" s="789"/>
      <c r="AE653" s="789"/>
    </row>
    <row r="654" spans="1:31">
      <c r="A654" s="789"/>
      <c r="K654" s="789"/>
      <c r="L654" s="789"/>
      <c r="M654" s="789"/>
      <c r="N654" s="789"/>
      <c r="O654" s="789"/>
      <c r="P654" s="789"/>
      <c r="Q654" s="789"/>
      <c r="R654" s="789"/>
      <c r="S654" s="789"/>
      <c r="T654" s="789"/>
      <c r="U654" s="789"/>
      <c r="V654" s="789"/>
      <c r="W654" s="789"/>
      <c r="X654" s="789"/>
      <c r="Y654" s="789"/>
      <c r="Z654" s="789"/>
      <c r="AA654" s="789"/>
      <c r="AB654" s="789"/>
      <c r="AC654" s="789"/>
      <c r="AD654" s="789"/>
      <c r="AE654" s="789"/>
    </row>
    <row r="655" spans="1:31">
      <c r="A655" s="789"/>
      <c r="K655" s="789"/>
      <c r="L655" s="789"/>
      <c r="M655" s="789"/>
      <c r="N655" s="789"/>
      <c r="O655" s="789"/>
      <c r="P655" s="789"/>
      <c r="Q655" s="789"/>
      <c r="R655" s="789"/>
      <c r="S655" s="789"/>
      <c r="T655" s="789"/>
      <c r="U655" s="789"/>
      <c r="V655" s="789"/>
      <c r="W655" s="789"/>
      <c r="X655" s="789"/>
      <c r="Y655" s="789"/>
      <c r="Z655" s="789"/>
      <c r="AA655" s="789"/>
      <c r="AB655" s="789"/>
      <c r="AC655" s="789"/>
      <c r="AD655" s="789"/>
      <c r="AE655" s="789"/>
    </row>
    <row r="656" spans="1:31">
      <c r="A656" s="789"/>
      <c r="K656" s="789"/>
      <c r="L656" s="789"/>
      <c r="M656" s="789"/>
      <c r="N656" s="789"/>
      <c r="O656" s="789"/>
      <c r="P656" s="789"/>
      <c r="Q656" s="789"/>
      <c r="R656" s="789"/>
      <c r="S656" s="789"/>
      <c r="T656" s="789"/>
      <c r="U656" s="789"/>
      <c r="V656" s="789"/>
      <c r="W656" s="789"/>
      <c r="X656" s="789"/>
      <c r="Y656" s="789"/>
      <c r="Z656" s="789"/>
      <c r="AA656" s="789"/>
      <c r="AB656" s="789"/>
      <c r="AC656" s="789"/>
      <c r="AD656" s="789"/>
      <c r="AE656" s="789"/>
    </row>
    <row r="657" spans="1:31">
      <c r="A657" s="789"/>
      <c r="K657" s="789"/>
      <c r="L657" s="789"/>
      <c r="M657" s="789"/>
      <c r="N657" s="789"/>
      <c r="O657" s="789"/>
      <c r="P657" s="789"/>
      <c r="Q657" s="789"/>
      <c r="R657" s="789"/>
      <c r="S657" s="789"/>
      <c r="T657" s="789"/>
      <c r="U657" s="789"/>
      <c r="V657" s="789"/>
      <c r="W657" s="789"/>
      <c r="X657" s="789"/>
      <c r="Y657" s="789"/>
      <c r="Z657" s="789"/>
      <c r="AA657" s="789"/>
      <c r="AB657" s="789"/>
      <c r="AC657" s="789"/>
      <c r="AD657" s="789"/>
      <c r="AE657" s="789"/>
    </row>
    <row r="658" spans="1:31">
      <c r="A658" s="789"/>
      <c r="K658" s="789"/>
      <c r="L658" s="789"/>
      <c r="M658" s="789"/>
      <c r="N658" s="789"/>
      <c r="O658" s="789"/>
      <c r="P658" s="789"/>
      <c r="Q658" s="789"/>
      <c r="R658" s="789"/>
      <c r="S658" s="789"/>
      <c r="T658" s="789"/>
      <c r="U658" s="789"/>
      <c r="V658" s="789"/>
      <c r="W658" s="789"/>
      <c r="X658" s="789"/>
      <c r="Y658" s="789"/>
      <c r="Z658" s="789"/>
      <c r="AA658" s="789"/>
      <c r="AB658" s="789"/>
      <c r="AC658" s="789"/>
      <c r="AD658" s="789"/>
      <c r="AE658" s="789"/>
    </row>
    <row r="659" spans="1:31">
      <c r="A659" s="789"/>
      <c r="K659" s="789"/>
      <c r="L659" s="789"/>
      <c r="M659" s="789"/>
      <c r="N659" s="789"/>
      <c r="O659" s="789"/>
      <c r="P659" s="789"/>
      <c r="Q659" s="789"/>
      <c r="R659" s="789"/>
      <c r="S659" s="789"/>
      <c r="T659" s="789"/>
      <c r="U659" s="789"/>
      <c r="V659" s="789"/>
      <c r="W659" s="789"/>
      <c r="X659" s="789"/>
      <c r="Y659" s="789"/>
      <c r="Z659" s="789"/>
      <c r="AA659" s="789"/>
      <c r="AB659" s="789"/>
      <c r="AC659" s="789"/>
      <c r="AD659" s="789"/>
      <c r="AE659" s="789"/>
    </row>
    <row r="660" spans="1:31">
      <c r="A660" s="789"/>
      <c r="K660" s="789"/>
      <c r="L660" s="789"/>
      <c r="M660" s="789"/>
      <c r="N660" s="789"/>
      <c r="O660" s="789"/>
      <c r="P660" s="789"/>
      <c r="Q660" s="789"/>
      <c r="R660" s="789"/>
      <c r="S660" s="789"/>
      <c r="T660" s="789"/>
      <c r="U660" s="789"/>
      <c r="V660" s="789"/>
      <c r="W660" s="789"/>
      <c r="X660" s="789"/>
      <c r="Y660" s="789"/>
      <c r="Z660" s="789"/>
      <c r="AA660" s="789"/>
      <c r="AB660" s="789"/>
      <c r="AC660" s="789"/>
      <c r="AD660" s="789"/>
      <c r="AE660" s="789"/>
    </row>
    <row r="661" spans="1:31">
      <c r="A661" s="789"/>
      <c r="K661" s="789"/>
      <c r="L661" s="789"/>
      <c r="M661" s="789"/>
      <c r="N661" s="789"/>
      <c r="O661" s="789"/>
      <c r="P661" s="789"/>
      <c r="Q661" s="789"/>
      <c r="R661" s="789"/>
      <c r="S661" s="789"/>
      <c r="T661" s="789"/>
      <c r="U661" s="789"/>
      <c r="V661" s="789"/>
      <c r="W661" s="789"/>
      <c r="X661" s="789"/>
      <c r="Y661" s="789"/>
      <c r="Z661" s="789"/>
      <c r="AA661" s="789"/>
      <c r="AB661" s="789"/>
      <c r="AC661" s="789"/>
      <c r="AD661" s="789"/>
      <c r="AE661" s="789"/>
    </row>
    <row r="662" spans="1:31">
      <c r="A662" s="789"/>
      <c r="K662" s="789"/>
      <c r="L662" s="789"/>
      <c r="M662" s="789"/>
      <c r="N662" s="789"/>
      <c r="O662" s="789"/>
      <c r="P662" s="789"/>
      <c r="Q662" s="789"/>
      <c r="R662" s="789"/>
      <c r="S662" s="789"/>
      <c r="T662" s="789"/>
      <c r="U662" s="789"/>
      <c r="V662" s="789"/>
      <c r="W662" s="789"/>
      <c r="X662" s="789"/>
      <c r="Y662" s="789"/>
      <c r="Z662" s="789"/>
      <c r="AA662" s="789"/>
      <c r="AB662" s="789"/>
      <c r="AC662" s="789"/>
      <c r="AD662" s="789"/>
      <c r="AE662" s="789"/>
    </row>
    <row r="663" spans="1:31">
      <c r="A663" s="789"/>
      <c r="K663" s="789"/>
      <c r="L663" s="789"/>
      <c r="M663" s="789"/>
      <c r="N663" s="789"/>
      <c r="O663" s="789"/>
      <c r="P663" s="789"/>
      <c r="Q663" s="789"/>
      <c r="R663" s="789"/>
      <c r="S663" s="789"/>
      <c r="T663" s="789"/>
      <c r="U663" s="789"/>
      <c r="V663" s="789"/>
      <c r="W663" s="789"/>
      <c r="X663" s="789"/>
      <c r="Y663" s="789"/>
      <c r="Z663" s="789"/>
      <c r="AA663" s="789"/>
      <c r="AB663" s="789"/>
      <c r="AC663" s="789"/>
      <c r="AD663" s="789"/>
      <c r="AE663" s="789"/>
    </row>
    <row r="664" spans="1:31">
      <c r="A664" s="789"/>
      <c r="K664" s="789"/>
      <c r="L664" s="789"/>
      <c r="M664" s="789"/>
      <c r="N664" s="789"/>
      <c r="O664" s="789"/>
      <c r="P664" s="789"/>
      <c r="Q664" s="789"/>
      <c r="R664" s="789"/>
      <c r="S664" s="789"/>
      <c r="T664" s="789"/>
      <c r="U664" s="789"/>
      <c r="V664" s="789"/>
      <c r="W664" s="789"/>
      <c r="X664" s="789"/>
      <c r="Y664" s="789"/>
      <c r="Z664" s="789"/>
      <c r="AA664" s="789"/>
      <c r="AB664" s="789"/>
      <c r="AC664" s="789"/>
      <c r="AD664" s="789"/>
      <c r="AE664" s="789"/>
    </row>
    <row r="665" spans="1:31">
      <c r="A665" s="789"/>
      <c r="K665" s="789"/>
      <c r="L665" s="789"/>
      <c r="M665" s="789"/>
      <c r="N665" s="789"/>
      <c r="O665" s="789"/>
      <c r="P665" s="789"/>
      <c r="Q665" s="789"/>
      <c r="R665" s="789"/>
      <c r="S665" s="789"/>
      <c r="T665" s="789"/>
      <c r="U665" s="789"/>
      <c r="V665" s="789"/>
      <c r="W665" s="789"/>
      <c r="X665" s="789"/>
      <c r="Y665" s="789"/>
      <c r="Z665" s="789"/>
      <c r="AA665" s="789"/>
      <c r="AB665" s="789"/>
      <c r="AC665" s="789"/>
      <c r="AD665" s="789"/>
      <c r="AE665" s="789"/>
    </row>
    <row r="666" spans="1:31">
      <c r="A666" s="789"/>
      <c r="K666" s="789"/>
      <c r="L666" s="789"/>
      <c r="M666" s="789"/>
      <c r="N666" s="789"/>
      <c r="O666" s="789"/>
      <c r="P666" s="789"/>
      <c r="Q666" s="789"/>
      <c r="R666" s="789"/>
      <c r="S666" s="789"/>
      <c r="T666" s="789"/>
      <c r="U666" s="789"/>
      <c r="V666" s="789"/>
      <c r="W666" s="789"/>
      <c r="X666" s="789"/>
      <c r="Y666" s="789"/>
      <c r="Z666" s="789"/>
      <c r="AA666" s="789"/>
      <c r="AB666" s="789"/>
      <c r="AC666" s="789"/>
      <c r="AD666" s="789"/>
      <c r="AE666" s="789"/>
    </row>
    <row r="667" spans="1:31">
      <c r="A667" s="789"/>
      <c r="K667" s="789"/>
      <c r="L667" s="789"/>
      <c r="M667" s="789"/>
      <c r="N667" s="789"/>
      <c r="O667" s="789"/>
      <c r="P667" s="789"/>
      <c r="Q667" s="789"/>
      <c r="R667" s="789"/>
      <c r="S667" s="789"/>
      <c r="T667" s="789"/>
      <c r="U667" s="789"/>
      <c r="V667" s="789"/>
      <c r="W667" s="789"/>
      <c r="X667" s="789"/>
      <c r="Y667" s="789"/>
      <c r="Z667" s="789"/>
      <c r="AA667" s="789"/>
      <c r="AB667" s="789"/>
      <c r="AC667" s="789"/>
      <c r="AD667" s="789"/>
      <c r="AE667" s="789"/>
    </row>
    <row r="668" spans="1:31">
      <c r="A668" s="789"/>
      <c r="K668" s="789"/>
      <c r="L668" s="789"/>
      <c r="M668" s="789"/>
      <c r="N668" s="789"/>
      <c r="O668" s="789"/>
      <c r="P668" s="789"/>
      <c r="Q668" s="789"/>
      <c r="R668" s="789"/>
      <c r="S668" s="789"/>
      <c r="T668" s="789"/>
      <c r="U668" s="789"/>
      <c r="V668" s="789"/>
      <c r="W668" s="789"/>
      <c r="X668" s="789"/>
      <c r="Y668" s="789"/>
      <c r="Z668" s="789"/>
      <c r="AA668" s="789"/>
      <c r="AB668" s="789"/>
      <c r="AC668" s="789"/>
      <c r="AD668" s="789"/>
      <c r="AE668" s="789"/>
    </row>
    <row r="669" spans="1:31">
      <c r="A669" s="789"/>
      <c r="K669" s="789"/>
      <c r="L669" s="789"/>
      <c r="M669" s="789"/>
      <c r="N669" s="789"/>
      <c r="O669" s="789"/>
      <c r="P669" s="789"/>
      <c r="Q669" s="789"/>
      <c r="R669" s="789"/>
      <c r="S669" s="789"/>
      <c r="T669" s="789"/>
      <c r="U669" s="789"/>
      <c r="V669" s="789"/>
      <c r="W669" s="789"/>
      <c r="X669" s="789"/>
      <c r="Y669" s="789"/>
      <c r="Z669" s="789"/>
      <c r="AA669" s="789"/>
      <c r="AB669" s="789"/>
      <c r="AC669" s="789"/>
      <c r="AD669" s="789"/>
      <c r="AE669" s="789"/>
    </row>
    <row r="670" spans="1:31">
      <c r="A670" s="789"/>
      <c r="K670" s="789"/>
      <c r="L670" s="789"/>
      <c r="M670" s="789"/>
      <c r="N670" s="789"/>
      <c r="O670" s="789"/>
      <c r="P670" s="789"/>
      <c r="Q670" s="789"/>
      <c r="R670" s="789"/>
      <c r="S670" s="789"/>
      <c r="T670" s="789"/>
      <c r="U670" s="789"/>
      <c r="V670" s="789"/>
      <c r="W670" s="789"/>
      <c r="X670" s="789"/>
      <c r="Y670" s="789"/>
      <c r="Z670" s="789"/>
      <c r="AA670" s="789"/>
      <c r="AB670" s="789"/>
      <c r="AC670" s="789"/>
      <c r="AD670" s="789"/>
      <c r="AE670" s="789"/>
    </row>
    <row r="671" spans="1:31">
      <c r="A671" s="789"/>
      <c r="K671" s="789"/>
      <c r="L671" s="789"/>
      <c r="M671" s="789"/>
      <c r="N671" s="789"/>
      <c r="O671" s="789"/>
      <c r="P671" s="789"/>
      <c r="Q671" s="789"/>
      <c r="R671" s="789"/>
      <c r="S671" s="789"/>
      <c r="T671" s="789"/>
      <c r="U671" s="789"/>
      <c r="V671" s="789"/>
      <c r="W671" s="789"/>
      <c r="X671" s="789"/>
      <c r="Y671" s="789"/>
      <c r="Z671" s="789"/>
      <c r="AA671" s="789"/>
      <c r="AB671" s="789"/>
      <c r="AC671" s="789"/>
      <c r="AD671" s="789"/>
      <c r="AE671" s="789"/>
    </row>
    <row r="672" spans="1:31">
      <c r="A672" s="789"/>
      <c r="K672" s="789"/>
      <c r="L672" s="789"/>
      <c r="M672" s="789"/>
      <c r="N672" s="789"/>
      <c r="O672" s="789"/>
      <c r="P672" s="789"/>
      <c r="Q672" s="789"/>
      <c r="R672" s="789"/>
      <c r="S672" s="789"/>
      <c r="T672" s="789"/>
      <c r="U672" s="789"/>
      <c r="V672" s="789"/>
      <c r="W672" s="789"/>
      <c r="X672" s="789"/>
      <c r="Y672" s="789"/>
      <c r="Z672" s="789"/>
      <c r="AA672" s="789"/>
      <c r="AB672" s="789"/>
      <c r="AC672" s="789"/>
      <c r="AD672" s="789"/>
      <c r="AE672" s="789"/>
    </row>
    <row r="673" spans="1:31">
      <c r="A673" s="789"/>
      <c r="K673" s="789"/>
      <c r="L673" s="789"/>
      <c r="M673" s="789"/>
      <c r="N673" s="789"/>
      <c r="O673" s="789"/>
      <c r="P673" s="789"/>
      <c r="Q673" s="789"/>
      <c r="R673" s="789"/>
      <c r="S673" s="789"/>
      <c r="T673" s="789"/>
      <c r="U673" s="789"/>
      <c r="V673" s="789"/>
      <c r="W673" s="789"/>
      <c r="X673" s="789"/>
      <c r="Y673" s="789"/>
      <c r="Z673" s="789"/>
      <c r="AA673" s="789"/>
      <c r="AB673" s="789"/>
      <c r="AC673" s="789"/>
      <c r="AD673" s="789"/>
      <c r="AE673" s="789"/>
    </row>
    <row r="674" spans="1:31">
      <c r="A674" s="789"/>
      <c r="K674" s="789"/>
      <c r="L674" s="789"/>
      <c r="M674" s="789"/>
      <c r="N674" s="789"/>
      <c r="O674" s="789"/>
      <c r="P674" s="789"/>
      <c r="Q674" s="789"/>
      <c r="R674" s="789"/>
      <c r="S674" s="789"/>
      <c r="T674" s="789"/>
      <c r="U674" s="789"/>
      <c r="V674" s="789"/>
      <c r="W674" s="789"/>
      <c r="X674" s="789"/>
      <c r="Y674" s="789"/>
      <c r="Z674" s="789"/>
      <c r="AA674" s="789"/>
      <c r="AB674" s="789"/>
      <c r="AC674" s="789"/>
      <c r="AD674" s="789"/>
      <c r="AE674" s="789"/>
    </row>
    <row r="675" spans="1:31">
      <c r="A675" s="789"/>
      <c r="K675" s="789"/>
      <c r="L675" s="789"/>
      <c r="M675" s="789"/>
      <c r="N675" s="789"/>
      <c r="O675" s="789"/>
      <c r="P675" s="789"/>
      <c r="Q675" s="789"/>
      <c r="R675" s="789"/>
      <c r="S675" s="789"/>
      <c r="T675" s="789"/>
      <c r="U675" s="789"/>
      <c r="V675" s="789"/>
      <c r="W675" s="789"/>
      <c r="X675" s="789"/>
      <c r="Y675" s="789"/>
      <c r="Z675" s="789"/>
      <c r="AA675" s="789"/>
      <c r="AB675" s="789"/>
      <c r="AC675" s="789"/>
      <c r="AD675" s="789"/>
      <c r="AE675" s="789"/>
    </row>
    <row r="676" spans="1:31">
      <c r="A676" s="789"/>
      <c r="K676" s="789"/>
      <c r="L676" s="789"/>
      <c r="M676" s="789"/>
      <c r="N676" s="789"/>
      <c r="O676" s="789"/>
      <c r="P676" s="789"/>
      <c r="Q676" s="789"/>
      <c r="R676" s="789"/>
      <c r="S676" s="789"/>
      <c r="T676" s="789"/>
      <c r="U676" s="789"/>
      <c r="V676" s="789"/>
      <c r="W676" s="789"/>
      <c r="X676" s="789"/>
      <c r="Y676" s="789"/>
      <c r="Z676" s="789"/>
      <c r="AA676" s="789"/>
      <c r="AB676" s="789"/>
      <c r="AC676" s="789"/>
      <c r="AD676" s="789"/>
      <c r="AE676" s="789"/>
    </row>
    <row r="677" spans="1:31">
      <c r="A677" s="789"/>
      <c r="K677" s="789"/>
      <c r="L677" s="789"/>
      <c r="M677" s="789"/>
      <c r="N677" s="789"/>
      <c r="O677" s="789"/>
      <c r="P677" s="789"/>
      <c r="Q677" s="789"/>
      <c r="R677" s="789"/>
      <c r="S677" s="789"/>
      <c r="T677" s="789"/>
      <c r="U677" s="789"/>
      <c r="V677" s="789"/>
      <c r="W677" s="789"/>
      <c r="X677" s="789"/>
      <c r="Y677" s="789"/>
      <c r="Z677" s="789"/>
      <c r="AA677" s="789"/>
      <c r="AB677" s="789"/>
      <c r="AC677" s="789"/>
      <c r="AD677" s="789"/>
      <c r="AE677" s="789"/>
    </row>
    <row r="678" spans="1:31">
      <c r="A678" s="789"/>
      <c r="K678" s="789"/>
      <c r="L678" s="789"/>
      <c r="M678" s="789"/>
      <c r="N678" s="789"/>
      <c r="O678" s="789"/>
      <c r="P678" s="789"/>
      <c r="Q678" s="789"/>
      <c r="R678" s="789"/>
      <c r="S678" s="789"/>
      <c r="T678" s="789"/>
      <c r="U678" s="789"/>
      <c r="V678" s="789"/>
      <c r="W678" s="789"/>
      <c r="X678" s="789"/>
      <c r="Y678" s="789"/>
      <c r="Z678" s="789"/>
      <c r="AA678" s="789"/>
      <c r="AB678" s="789"/>
      <c r="AC678" s="789"/>
      <c r="AD678" s="789"/>
      <c r="AE678" s="789"/>
    </row>
    <row r="679" spans="1:31">
      <c r="A679" s="789"/>
      <c r="K679" s="789"/>
      <c r="L679" s="789"/>
      <c r="M679" s="789"/>
      <c r="N679" s="789"/>
      <c r="O679" s="789"/>
      <c r="P679" s="789"/>
      <c r="Q679" s="789"/>
      <c r="R679" s="789"/>
      <c r="S679" s="789"/>
      <c r="T679" s="789"/>
      <c r="U679" s="789"/>
      <c r="V679" s="789"/>
      <c r="W679" s="789"/>
      <c r="X679" s="789"/>
      <c r="Y679" s="789"/>
      <c r="Z679" s="789"/>
      <c r="AA679" s="789"/>
      <c r="AB679" s="789"/>
      <c r="AC679" s="789"/>
      <c r="AD679" s="789"/>
      <c r="AE679" s="789"/>
    </row>
    <row r="680" spans="1:31">
      <c r="A680" s="789"/>
      <c r="K680" s="789"/>
      <c r="L680" s="789"/>
      <c r="M680" s="789"/>
      <c r="N680" s="789"/>
      <c r="O680" s="789"/>
      <c r="P680" s="789"/>
      <c r="Q680" s="789"/>
      <c r="R680" s="789"/>
      <c r="S680" s="789"/>
      <c r="T680" s="789"/>
      <c r="U680" s="789"/>
      <c r="V680" s="789"/>
      <c r="W680" s="789"/>
      <c r="X680" s="789"/>
      <c r="Y680" s="789"/>
      <c r="Z680" s="789"/>
      <c r="AA680" s="789"/>
      <c r="AB680" s="789"/>
      <c r="AC680" s="789"/>
      <c r="AD680" s="789"/>
      <c r="AE680" s="789"/>
    </row>
    <row r="681" spans="1:31">
      <c r="A681" s="789"/>
      <c r="K681" s="789"/>
      <c r="L681" s="789"/>
      <c r="M681" s="789"/>
      <c r="N681" s="789"/>
      <c r="O681" s="789"/>
      <c r="P681" s="789"/>
      <c r="Q681" s="789"/>
      <c r="R681" s="789"/>
      <c r="S681" s="789"/>
      <c r="T681" s="789"/>
      <c r="U681" s="789"/>
      <c r="V681" s="789"/>
      <c r="W681" s="789"/>
      <c r="X681" s="789"/>
      <c r="Y681" s="789"/>
      <c r="Z681" s="789"/>
      <c r="AA681" s="789"/>
      <c r="AB681" s="789"/>
      <c r="AC681" s="789"/>
      <c r="AD681" s="789"/>
      <c r="AE681" s="789"/>
    </row>
    <row r="682" spans="1:31">
      <c r="A682" s="789"/>
      <c r="K682" s="789"/>
      <c r="L682" s="789"/>
      <c r="M682" s="789"/>
      <c r="N682" s="789"/>
      <c r="O682" s="789"/>
      <c r="P682" s="789"/>
      <c r="Q682" s="789"/>
      <c r="R682" s="789"/>
      <c r="S682" s="789"/>
      <c r="T682" s="789"/>
      <c r="U682" s="789"/>
      <c r="V682" s="789"/>
      <c r="W682" s="789"/>
      <c r="X682" s="789"/>
      <c r="Y682" s="789"/>
      <c r="Z682" s="789"/>
      <c r="AA682" s="789"/>
      <c r="AB682" s="789"/>
      <c r="AC682" s="789"/>
      <c r="AD682" s="789"/>
      <c r="AE682" s="789"/>
    </row>
    <row r="683" spans="1:31">
      <c r="A683" s="789"/>
      <c r="K683" s="789"/>
      <c r="L683" s="789"/>
      <c r="M683" s="789"/>
      <c r="N683" s="789"/>
      <c r="O683" s="789"/>
      <c r="P683" s="789"/>
      <c r="Q683" s="789"/>
      <c r="R683" s="789"/>
      <c r="S683" s="789"/>
      <c r="T683" s="789"/>
      <c r="U683" s="789"/>
      <c r="V683" s="789"/>
      <c r="W683" s="789"/>
      <c r="X683" s="789"/>
      <c r="Y683" s="789"/>
      <c r="Z683" s="789"/>
      <c r="AA683" s="789"/>
      <c r="AB683" s="789"/>
      <c r="AC683" s="789"/>
      <c r="AD683" s="789"/>
      <c r="AE683" s="789"/>
    </row>
    <row r="684" spans="1:31">
      <c r="A684" s="789"/>
      <c r="K684" s="789"/>
      <c r="L684" s="789"/>
      <c r="M684" s="789"/>
      <c r="N684" s="789"/>
      <c r="O684" s="789"/>
      <c r="P684" s="789"/>
      <c r="Q684" s="789"/>
      <c r="R684" s="789"/>
      <c r="S684" s="789"/>
      <c r="T684" s="789"/>
      <c r="U684" s="789"/>
      <c r="V684" s="789"/>
      <c r="W684" s="789"/>
      <c r="X684" s="789"/>
      <c r="Y684" s="789"/>
      <c r="Z684" s="789"/>
      <c r="AA684" s="789"/>
      <c r="AB684" s="789"/>
      <c r="AC684" s="789"/>
      <c r="AD684" s="789"/>
      <c r="AE684" s="789"/>
    </row>
    <row r="685" spans="1:31">
      <c r="A685" s="789"/>
      <c r="K685" s="789"/>
      <c r="L685" s="789"/>
      <c r="M685" s="789"/>
      <c r="N685" s="789"/>
      <c r="O685" s="789"/>
      <c r="P685" s="789"/>
      <c r="Q685" s="789"/>
      <c r="R685" s="789"/>
      <c r="S685" s="789"/>
      <c r="T685" s="789"/>
      <c r="U685" s="789"/>
      <c r="V685" s="789"/>
      <c r="W685" s="789"/>
      <c r="X685" s="789"/>
      <c r="Y685" s="789"/>
      <c r="Z685" s="789"/>
      <c r="AA685" s="789"/>
      <c r="AB685" s="789"/>
      <c r="AC685" s="789"/>
      <c r="AD685" s="789"/>
      <c r="AE685" s="789"/>
    </row>
    <row r="686" spans="1:31">
      <c r="A686" s="789"/>
      <c r="K686" s="789"/>
      <c r="L686" s="789"/>
      <c r="M686" s="789"/>
      <c r="N686" s="789"/>
      <c r="O686" s="789"/>
      <c r="P686" s="789"/>
      <c r="Q686" s="789"/>
      <c r="R686" s="789"/>
      <c r="S686" s="789"/>
      <c r="T686" s="789"/>
      <c r="U686" s="789"/>
      <c r="V686" s="789"/>
      <c r="W686" s="789"/>
      <c r="X686" s="789"/>
      <c r="Y686" s="789"/>
      <c r="Z686" s="789"/>
      <c r="AA686" s="789"/>
      <c r="AB686" s="789"/>
      <c r="AC686" s="789"/>
      <c r="AD686" s="789"/>
      <c r="AE686" s="789"/>
    </row>
    <row r="687" spans="1:31">
      <c r="A687" s="789"/>
      <c r="K687" s="789"/>
      <c r="L687" s="789"/>
      <c r="M687" s="789"/>
      <c r="N687" s="789"/>
      <c r="O687" s="789"/>
      <c r="P687" s="789"/>
      <c r="Q687" s="789"/>
      <c r="R687" s="789"/>
      <c r="S687" s="789"/>
      <c r="T687" s="789"/>
      <c r="U687" s="789"/>
      <c r="V687" s="789"/>
      <c r="W687" s="789"/>
      <c r="X687" s="789"/>
      <c r="Y687" s="789"/>
      <c r="Z687" s="789"/>
      <c r="AA687" s="789"/>
      <c r="AB687" s="789"/>
      <c r="AC687" s="789"/>
      <c r="AD687" s="789"/>
      <c r="AE687" s="789"/>
    </row>
    <row r="688" spans="1:31">
      <c r="A688" s="789"/>
      <c r="K688" s="789"/>
      <c r="L688" s="789"/>
      <c r="M688" s="789"/>
      <c r="N688" s="789"/>
      <c r="O688" s="789"/>
      <c r="P688" s="789"/>
      <c r="Q688" s="789"/>
      <c r="R688" s="789"/>
      <c r="S688" s="789"/>
      <c r="T688" s="789"/>
      <c r="U688" s="789"/>
      <c r="V688" s="789"/>
      <c r="W688" s="789"/>
      <c r="X688" s="789"/>
      <c r="Y688" s="789"/>
      <c r="Z688" s="789"/>
      <c r="AA688" s="789"/>
      <c r="AB688" s="789"/>
      <c r="AC688" s="789"/>
      <c r="AD688" s="789"/>
      <c r="AE688" s="789"/>
    </row>
    <row r="689" spans="1:31">
      <c r="A689" s="789"/>
      <c r="K689" s="789"/>
      <c r="L689" s="789"/>
      <c r="M689" s="789"/>
      <c r="N689" s="789"/>
      <c r="O689" s="789"/>
      <c r="P689" s="789"/>
      <c r="Q689" s="789"/>
      <c r="R689" s="789"/>
      <c r="S689" s="789"/>
      <c r="T689" s="789"/>
      <c r="U689" s="789"/>
      <c r="V689" s="789"/>
      <c r="W689" s="789"/>
      <c r="X689" s="789"/>
      <c r="Y689" s="789"/>
      <c r="Z689" s="789"/>
      <c r="AA689" s="789"/>
      <c r="AB689" s="789"/>
      <c r="AC689" s="789"/>
      <c r="AD689" s="789"/>
      <c r="AE689" s="789"/>
    </row>
    <row r="690" spans="1:31">
      <c r="A690" s="789"/>
      <c r="K690" s="789"/>
      <c r="L690" s="789"/>
      <c r="M690" s="789"/>
      <c r="N690" s="789"/>
      <c r="O690" s="789"/>
      <c r="P690" s="789"/>
      <c r="Q690" s="789"/>
      <c r="R690" s="789"/>
      <c r="S690" s="789"/>
      <c r="T690" s="789"/>
      <c r="U690" s="789"/>
      <c r="V690" s="789"/>
      <c r="W690" s="789"/>
      <c r="X690" s="789"/>
      <c r="Y690" s="789"/>
      <c r="Z690" s="789"/>
      <c r="AA690" s="789"/>
      <c r="AB690" s="789"/>
      <c r="AC690" s="789"/>
      <c r="AD690" s="789"/>
      <c r="AE690" s="789"/>
    </row>
    <row r="691" spans="1:31">
      <c r="A691" s="789"/>
      <c r="K691" s="789"/>
      <c r="L691" s="789"/>
      <c r="M691" s="789"/>
      <c r="N691" s="789"/>
      <c r="O691" s="789"/>
      <c r="P691" s="789"/>
      <c r="Q691" s="789"/>
      <c r="R691" s="789"/>
      <c r="S691" s="789"/>
      <c r="T691" s="789"/>
      <c r="U691" s="789"/>
      <c r="V691" s="789"/>
      <c r="W691" s="789"/>
      <c r="X691" s="789"/>
      <c r="Y691" s="789"/>
      <c r="Z691" s="789"/>
      <c r="AA691" s="789"/>
      <c r="AB691" s="789"/>
      <c r="AC691" s="789"/>
      <c r="AD691" s="789"/>
      <c r="AE691" s="789"/>
    </row>
    <row r="692" spans="1:31">
      <c r="A692" s="789"/>
      <c r="K692" s="789"/>
      <c r="L692" s="789"/>
      <c r="M692" s="789"/>
      <c r="N692" s="789"/>
      <c r="O692" s="789"/>
      <c r="P692" s="789"/>
      <c r="Q692" s="789"/>
      <c r="R692" s="789"/>
      <c r="S692" s="789"/>
      <c r="T692" s="789"/>
      <c r="U692" s="789"/>
      <c r="V692" s="789"/>
      <c r="W692" s="789"/>
      <c r="X692" s="789"/>
      <c r="Y692" s="789"/>
      <c r="Z692" s="789"/>
      <c r="AA692" s="789"/>
      <c r="AB692" s="789"/>
      <c r="AC692" s="789"/>
      <c r="AD692" s="789"/>
      <c r="AE692" s="789"/>
    </row>
    <row r="693" spans="1:31">
      <c r="A693" s="789"/>
      <c r="K693" s="789"/>
      <c r="L693" s="789"/>
      <c r="M693" s="789"/>
      <c r="N693" s="789"/>
      <c r="O693" s="789"/>
      <c r="P693" s="789"/>
      <c r="Q693" s="789"/>
      <c r="R693" s="789"/>
      <c r="S693" s="789"/>
      <c r="T693" s="789"/>
      <c r="U693" s="789"/>
      <c r="V693" s="789"/>
      <c r="W693" s="789"/>
      <c r="X693" s="789"/>
      <c r="Y693" s="789"/>
      <c r="Z693" s="789"/>
      <c r="AA693" s="789"/>
      <c r="AB693" s="789"/>
      <c r="AC693" s="789"/>
      <c r="AD693" s="789"/>
      <c r="AE693" s="789"/>
    </row>
    <row r="694" spans="1:31">
      <c r="A694" s="789"/>
      <c r="K694" s="789"/>
      <c r="L694" s="789"/>
      <c r="M694" s="789"/>
      <c r="N694" s="789"/>
      <c r="O694" s="789"/>
      <c r="P694" s="789"/>
      <c r="Q694" s="789"/>
      <c r="R694" s="789"/>
      <c r="S694" s="789"/>
      <c r="T694" s="789"/>
      <c r="U694" s="789"/>
      <c r="V694" s="789"/>
      <c r="W694" s="789"/>
      <c r="X694" s="789"/>
      <c r="Y694" s="789"/>
      <c r="Z694" s="789"/>
      <c r="AA694" s="789"/>
      <c r="AB694" s="789"/>
      <c r="AC694" s="789"/>
      <c r="AD694" s="789"/>
      <c r="AE694" s="789"/>
    </row>
    <row r="695" spans="1:31">
      <c r="A695" s="789"/>
      <c r="K695" s="789"/>
      <c r="L695" s="789"/>
      <c r="M695" s="789"/>
      <c r="N695" s="789"/>
      <c r="O695" s="789"/>
      <c r="P695" s="789"/>
      <c r="Q695" s="789"/>
      <c r="R695" s="789"/>
      <c r="S695" s="789"/>
      <c r="T695" s="789"/>
      <c r="U695" s="789"/>
      <c r="V695" s="789"/>
      <c r="W695" s="789"/>
      <c r="X695" s="789"/>
      <c r="Y695" s="789"/>
      <c r="Z695" s="789"/>
      <c r="AA695" s="789"/>
      <c r="AB695" s="789"/>
      <c r="AC695" s="789"/>
      <c r="AD695" s="789"/>
      <c r="AE695" s="789"/>
    </row>
    <row r="696" spans="1:31">
      <c r="A696" s="789"/>
      <c r="K696" s="789"/>
      <c r="L696" s="789"/>
      <c r="M696" s="789"/>
      <c r="N696" s="789"/>
      <c r="O696" s="789"/>
      <c r="P696" s="789"/>
      <c r="Q696" s="789"/>
      <c r="R696" s="789"/>
      <c r="S696" s="789"/>
      <c r="T696" s="789"/>
      <c r="U696" s="789"/>
      <c r="V696" s="789"/>
      <c r="W696" s="789"/>
      <c r="X696" s="789"/>
      <c r="Y696" s="789"/>
      <c r="Z696" s="789"/>
      <c r="AA696" s="789"/>
      <c r="AB696" s="789"/>
      <c r="AC696" s="789"/>
      <c r="AD696" s="789"/>
      <c r="AE696" s="789"/>
    </row>
    <row r="697" spans="1:31">
      <c r="A697" s="789"/>
      <c r="K697" s="789"/>
      <c r="L697" s="789"/>
      <c r="M697" s="789"/>
      <c r="N697" s="789"/>
      <c r="O697" s="789"/>
      <c r="P697" s="789"/>
      <c r="Q697" s="789"/>
      <c r="R697" s="789"/>
      <c r="S697" s="789"/>
      <c r="T697" s="789"/>
      <c r="U697" s="789"/>
      <c r="V697" s="789"/>
      <c r="W697" s="789"/>
      <c r="X697" s="789"/>
      <c r="Y697" s="789"/>
      <c r="Z697" s="789"/>
      <c r="AA697" s="789"/>
      <c r="AB697" s="789"/>
      <c r="AC697" s="789"/>
      <c r="AD697" s="789"/>
      <c r="AE697" s="789"/>
    </row>
    <row r="698" spans="1:31">
      <c r="A698" s="789"/>
      <c r="K698" s="789"/>
      <c r="L698" s="789"/>
      <c r="M698" s="789"/>
      <c r="N698" s="789"/>
      <c r="O698" s="789"/>
      <c r="P698" s="789"/>
      <c r="Q698" s="789"/>
      <c r="R698" s="789"/>
      <c r="S698" s="789"/>
      <c r="T698" s="789"/>
      <c r="U698" s="789"/>
      <c r="V698" s="789"/>
      <c r="W698" s="789"/>
      <c r="X698" s="789"/>
      <c r="Y698" s="789"/>
      <c r="Z698" s="789"/>
      <c r="AA698" s="789"/>
      <c r="AB698" s="789"/>
      <c r="AC698" s="789"/>
      <c r="AD698" s="789"/>
      <c r="AE698" s="789"/>
    </row>
    <row r="699" spans="1:31">
      <c r="A699" s="789"/>
      <c r="K699" s="789"/>
      <c r="L699" s="789"/>
      <c r="M699" s="789"/>
      <c r="N699" s="789"/>
      <c r="O699" s="789"/>
      <c r="P699" s="789"/>
      <c r="Q699" s="789"/>
      <c r="R699" s="789"/>
      <c r="S699" s="789"/>
      <c r="T699" s="789"/>
      <c r="U699" s="789"/>
      <c r="V699" s="789"/>
      <c r="W699" s="789"/>
      <c r="X699" s="789"/>
      <c r="Y699" s="789"/>
      <c r="Z699" s="789"/>
      <c r="AA699" s="789"/>
      <c r="AB699" s="789"/>
      <c r="AC699" s="789"/>
      <c r="AD699" s="789"/>
      <c r="AE699" s="789"/>
    </row>
    <row r="700" spans="1:31">
      <c r="A700" s="789"/>
      <c r="K700" s="789"/>
      <c r="L700" s="789"/>
      <c r="M700" s="789"/>
      <c r="N700" s="789"/>
      <c r="O700" s="789"/>
      <c r="P700" s="789"/>
      <c r="Q700" s="789"/>
      <c r="R700" s="789"/>
      <c r="S700" s="789"/>
      <c r="T700" s="789"/>
      <c r="U700" s="789"/>
      <c r="V700" s="789"/>
      <c r="W700" s="789"/>
      <c r="X700" s="789"/>
      <c r="Y700" s="789"/>
      <c r="Z700" s="789"/>
      <c r="AA700" s="789"/>
      <c r="AB700" s="789"/>
      <c r="AC700" s="789"/>
      <c r="AD700" s="789"/>
      <c r="AE700" s="789"/>
    </row>
    <row r="701" spans="1:31">
      <c r="A701" s="789"/>
      <c r="K701" s="789"/>
      <c r="L701" s="789"/>
      <c r="M701" s="789"/>
      <c r="N701" s="789"/>
      <c r="O701" s="789"/>
      <c r="P701" s="789"/>
      <c r="Q701" s="789"/>
      <c r="R701" s="789"/>
      <c r="S701" s="789"/>
      <c r="T701" s="789"/>
      <c r="U701" s="789"/>
      <c r="V701" s="789"/>
      <c r="W701" s="789"/>
      <c r="X701" s="789"/>
      <c r="Y701" s="789"/>
      <c r="Z701" s="789"/>
      <c r="AA701" s="789"/>
      <c r="AB701" s="789"/>
      <c r="AC701" s="789"/>
      <c r="AD701" s="789"/>
      <c r="AE701" s="789"/>
    </row>
    <row r="702" spans="1:31">
      <c r="A702" s="789"/>
      <c r="K702" s="789"/>
      <c r="L702" s="789"/>
      <c r="M702" s="789"/>
      <c r="N702" s="789"/>
      <c r="O702" s="789"/>
      <c r="P702" s="789"/>
      <c r="Q702" s="789"/>
      <c r="R702" s="789"/>
      <c r="S702" s="789"/>
      <c r="T702" s="789"/>
      <c r="U702" s="789"/>
      <c r="V702" s="789"/>
      <c r="W702" s="789"/>
      <c r="X702" s="789"/>
      <c r="Y702" s="789"/>
      <c r="Z702" s="789"/>
      <c r="AA702" s="789"/>
      <c r="AB702" s="789"/>
      <c r="AC702" s="789"/>
      <c r="AD702" s="789"/>
      <c r="AE702" s="789"/>
    </row>
    <row r="703" spans="1:31">
      <c r="A703" s="789"/>
      <c r="K703" s="789"/>
      <c r="L703" s="789"/>
      <c r="M703" s="789"/>
      <c r="N703" s="789"/>
      <c r="O703" s="789"/>
      <c r="P703" s="789"/>
      <c r="Q703" s="789"/>
      <c r="R703" s="789"/>
      <c r="S703" s="789"/>
      <c r="T703" s="789"/>
      <c r="U703" s="789"/>
      <c r="V703" s="789"/>
      <c r="W703" s="789"/>
      <c r="X703" s="789"/>
      <c r="Y703" s="789"/>
      <c r="Z703" s="789"/>
      <c r="AA703" s="789"/>
      <c r="AB703" s="789"/>
      <c r="AC703" s="789"/>
      <c r="AD703" s="789"/>
      <c r="AE703" s="789"/>
    </row>
    <row r="704" spans="1:31">
      <c r="A704" s="789"/>
      <c r="K704" s="789"/>
      <c r="L704" s="789"/>
      <c r="M704" s="789"/>
      <c r="N704" s="789"/>
      <c r="O704" s="789"/>
      <c r="P704" s="789"/>
      <c r="Q704" s="789"/>
      <c r="R704" s="789"/>
      <c r="S704" s="789"/>
      <c r="T704" s="789"/>
      <c r="U704" s="789"/>
      <c r="V704" s="789"/>
      <c r="W704" s="789"/>
      <c r="X704" s="789"/>
      <c r="Y704" s="789"/>
      <c r="Z704" s="789"/>
      <c r="AA704" s="789"/>
      <c r="AB704" s="789"/>
      <c r="AC704" s="789"/>
      <c r="AD704" s="789"/>
      <c r="AE704" s="789"/>
    </row>
    <row r="705" spans="1:31">
      <c r="A705" s="789"/>
      <c r="K705" s="789"/>
      <c r="L705" s="789"/>
      <c r="M705" s="789"/>
      <c r="N705" s="789"/>
      <c r="O705" s="789"/>
      <c r="P705" s="789"/>
      <c r="Q705" s="789"/>
      <c r="R705" s="789"/>
      <c r="S705" s="789"/>
      <c r="T705" s="789"/>
      <c r="U705" s="789"/>
      <c r="V705" s="789"/>
      <c r="W705" s="789"/>
      <c r="X705" s="789"/>
      <c r="Y705" s="789"/>
      <c r="Z705" s="789"/>
      <c r="AA705" s="789"/>
      <c r="AB705" s="789"/>
      <c r="AC705" s="789"/>
      <c r="AD705" s="789"/>
      <c r="AE705" s="789"/>
    </row>
    <row r="706" spans="1:31">
      <c r="A706" s="789"/>
      <c r="K706" s="789"/>
      <c r="L706" s="789"/>
      <c r="M706" s="789"/>
      <c r="N706" s="789"/>
      <c r="O706" s="789"/>
      <c r="P706" s="789"/>
      <c r="Q706" s="789"/>
      <c r="R706" s="789"/>
      <c r="S706" s="789"/>
      <c r="T706" s="789"/>
      <c r="U706" s="789"/>
      <c r="V706" s="789"/>
      <c r="W706" s="789"/>
      <c r="X706" s="789"/>
      <c r="Y706" s="789"/>
      <c r="Z706" s="789"/>
      <c r="AA706" s="789"/>
      <c r="AB706" s="789"/>
      <c r="AC706" s="789"/>
      <c r="AD706" s="789"/>
      <c r="AE706" s="789"/>
    </row>
    <row r="707" spans="1:31">
      <c r="A707" s="789"/>
      <c r="K707" s="789"/>
      <c r="L707" s="789"/>
      <c r="M707" s="789"/>
      <c r="N707" s="789"/>
      <c r="O707" s="789"/>
      <c r="P707" s="789"/>
      <c r="Q707" s="789"/>
      <c r="R707" s="789"/>
      <c r="S707" s="789"/>
      <c r="T707" s="789"/>
      <c r="U707" s="789"/>
      <c r="V707" s="789"/>
      <c r="W707" s="789"/>
      <c r="X707" s="789"/>
      <c r="Y707" s="789"/>
      <c r="Z707" s="789"/>
      <c r="AA707" s="789"/>
      <c r="AB707" s="789"/>
      <c r="AC707" s="789"/>
      <c r="AD707" s="789"/>
      <c r="AE707" s="789"/>
    </row>
    <row r="708" spans="1:31">
      <c r="A708" s="789"/>
      <c r="K708" s="789"/>
      <c r="L708" s="789"/>
      <c r="M708" s="789"/>
      <c r="N708" s="789"/>
      <c r="O708" s="789"/>
      <c r="P708" s="789"/>
      <c r="Q708" s="789"/>
      <c r="R708" s="789"/>
      <c r="S708" s="789"/>
      <c r="T708" s="789"/>
      <c r="U708" s="789"/>
      <c r="V708" s="789"/>
      <c r="W708" s="789"/>
      <c r="X708" s="789"/>
      <c r="Y708" s="789"/>
      <c r="Z708" s="789"/>
      <c r="AA708" s="789"/>
      <c r="AB708" s="789"/>
      <c r="AC708" s="789"/>
      <c r="AD708" s="789"/>
      <c r="AE708" s="789"/>
    </row>
    <row r="709" spans="1:31">
      <c r="A709" s="789"/>
      <c r="K709" s="789"/>
      <c r="L709" s="789"/>
      <c r="M709" s="789"/>
      <c r="N709" s="789"/>
      <c r="O709" s="789"/>
      <c r="P709" s="789"/>
      <c r="Q709" s="789"/>
      <c r="R709" s="789"/>
      <c r="S709" s="789"/>
      <c r="T709" s="789"/>
      <c r="U709" s="789"/>
      <c r="V709" s="789"/>
      <c r="W709" s="789"/>
      <c r="X709" s="789"/>
      <c r="Y709" s="789"/>
      <c r="Z709" s="789"/>
      <c r="AA709" s="789"/>
      <c r="AB709" s="789"/>
      <c r="AC709" s="789"/>
      <c r="AD709" s="789"/>
      <c r="AE709" s="789"/>
    </row>
    <row r="710" spans="1:31">
      <c r="A710" s="789"/>
      <c r="K710" s="789"/>
      <c r="L710" s="789"/>
      <c r="M710" s="789"/>
      <c r="N710" s="789"/>
      <c r="O710" s="789"/>
      <c r="P710" s="789"/>
      <c r="Q710" s="789"/>
      <c r="R710" s="789"/>
      <c r="S710" s="789"/>
      <c r="T710" s="789"/>
      <c r="U710" s="789"/>
      <c r="V710" s="789"/>
      <c r="W710" s="789"/>
      <c r="X710" s="789"/>
      <c r="Y710" s="789"/>
      <c r="Z710" s="789"/>
      <c r="AA710" s="789"/>
      <c r="AB710" s="789"/>
      <c r="AC710" s="789"/>
      <c r="AD710" s="789"/>
      <c r="AE710" s="789"/>
    </row>
    <row r="711" spans="1:31">
      <c r="A711" s="789"/>
      <c r="K711" s="789"/>
      <c r="L711" s="789"/>
      <c r="M711" s="789"/>
      <c r="N711" s="789"/>
      <c r="O711" s="789"/>
      <c r="P711" s="789"/>
      <c r="Q711" s="789"/>
      <c r="R711" s="789"/>
      <c r="S711" s="789"/>
      <c r="T711" s="789"/>
      <c r="U711" s="789"/>
      <c r="V711" s="789"/>
      <c r="W711" s="789"/>
      <c r="X711" s="789"/>
      <c r="Y711" s="789"/>
      <c r="Z711" s="789"/>
      <c r="AA711" s="789"/>
      <c r="AB711" s="789"/>
      <c r="AC711" s="789"/>
      <c r="AD711" s="789"/>
      <c r="AE711" s="789"/>
    </row>
    <row r="712" spans="1:31">
      <c r="A712" s="789"/>
      <c r="K712" s="789"/>
      <c r="L712" s="789"/>
      <c r="M712" s="789"/>
      <c r="N712" s="789"/>
      <c r="O712" s="789"/>
      <c r="P712" s="789"/>
      <c r="Q712" s="789"/>
      <c r="R712" s="789"/>
      <c r="S712" s="789"/>
      <c r="T712" s="789"/>
      <c r="U712" s="789"/>
      <c r="V712" s="789"/>
      <c r="W712" s="789"/>
      <c r="X712" s="789"/>
      <c r="Y712" s="789"/>
      <c r="Z712" s="789"/>
      <c r="AA712" s="789"/>
      <c r="AB712" s="789"/>
      <c r="AC712" s="789"/>
      <c r="AD712" s="789"/>
      <c r="AE712" s="789"/>
    </row>
    <row r="713" spans="1:31">
      <c r="A713" s="789"/>
      <c r="K713" s="789"/>
      <c r="L713" s="789"/>
      <c r="M713" s="789"/>
      <c r="N713" s="789"/>
      <c r="O713" s="789"/>
      <c r="P713" s="789"/>
      <c r="Q713" s="789"/>
      <c r="R713" s="789"/>
      <c r="S713" s="789"/>
      <c r="T713" s="789"/>
      <c r="U713" s="789"/>
      <c r="V713" s="789"/>
      <c r="W713" s="789"/>
      <c r="X713" s="789"/>
      <c r="Y713" s="789"/>
      <c r="Z713" s="789"/>
      <c r="AA713" s="789"/>
      <c r="AB713" s="789"/>
      <c r="AC713" s="789"/>
      <c r="AD713" s="789"/>
      <c r="AE713" s="789"/>
    </row>
    <row r="714" spans="1:31">
      <c r="A714" s="789"/>
      <c r="K714" s="789"/>
      <c r="L714" s="789"/>
      <c r="M714" s="789"/>
      <c r="N714" s="789"/>
      <c r="O714" s="789"/>
      <c r="P714" s="789"/>
      <c r="Q714" s="789"/>
      <c r="R714" s="789"/>
      <c r="S714" s="789"/>
      <c r="T714" s="789"/>
      <c r="U714" s="789"/>
      <c r="V714" s="789"/>
      <c r="W714" s="789"/>
      <c r="X714" s="789"/>
      <c r="Y714" s="789"/>
      <c r="Z714" s="789"/>
      <c r="AA714" s="789"/>
      <c r="AB714" s="789"/>
      <c r="AC714" s="789"/>
      <c r="AD714" s="789"/>
      <c r="AE714" s="789"/>
    </row>
    <row r="715" spans="1:31">
      <c r="A715" s="789"/>
      <c r="K715" s="789"/>
      <c r="L715" s="789"/>
      <c r="M715" s="789"/>
      <c r="N715" s="789"/>
      <c r="O715" s="789"/>
      <c r="P715" s="789"/>
      <c r="Q715" s="789"/>
      <c r="R715" s="789"/>
      <c r="S715" s="789"/>
      <c r="T715" s="789"/>
      <c r="U715" s="789"/>
      <c r="V715" s="789"/>
      <c r="W715" s="789"/>
      <c r="X715" s="789"/>
      <c r="Y715" s="789"/>
      <c r="Z715" s="789"/>
      <c r="AA715" s="789"/>
      <c r="AB715" s="789"/>
      <c r="AC715" s="789"/>
      <c r="AD715" s="789"/>
      <c r="AE715" s="789"/>
    </row>
    <row r="716" spans="1:31">
      <c r="A716" s="789"/>
      <c r="K716" s="789"/>
      <c r="L716" s="789"/>
      <c r="M716" s="789"/>
      <c r="N716" s="789"/>
      <c r="O716" s="789"/>
      <c r="P716" s="789"/>
      <c r="Q716" s="789"/>
      <c r="R716" s="789"/>
      <c r="S716" s="789"/>
      <c r="T716" s="789"/>
      <c r="U716" s="789"/>
      <c r="V716" s="789"/>
      <c r="W716" s="789"/>
      <c r="X716" s="789"/>
      <c r="Y716" s="789"/>
      <c r="Z716" s="789"/>
      <c r="AA716" s="789"/>
      <c r="AB716" s="789"/>
      <c r="AC716" s="789"/>
      <c r="AD716" s="789"/>
      <c r="AE716" s="789"/>
    </row>
    <row r="717" spans="1:31">
      <c r="A717" s="789"/>
      <c r="K717" s="789"/>
      <c r="L717" s="789"/>
      <c r="M717" s="789"/>
      <c r="N717" s="789"/>
      <c r="O717" s="789"/>
      <c r="P717" s="789"/>
      <c r="Q717" s="789"/>
      <c r="R717" s="789"/>
      <c r="S717" s="789"/>
      <c r="T717" s="789"/>
      <c r="U717" s="789"/>
      <c r="V717" s="789"/>
      <c r="W717" s="789"/>
      <c r="X717" s="789"/>
      <c r="Y717" s="789"/>
      <c r="Z717" s="789"/>
      <c r="AA717" s="789"/>
      <c r="AB717" s="789"/>
      <c r="AC717" s="789"/>
      <c r="AD717" s="789"/>
      <c r="AE717" s="789"/>
    </row>
    <row r="718" spans="1:31">
      <c r="A718" s="789"/>
      <c r="K718" s="789"/>
      <c r="L718" s="789"/>
      <c r="M718" s="789"/>
      <c r="N718" s="789"/>
      <c r="O718" s="789"/>
      <c r="P718" s="789"/>
      <c r="Q718" s="789"/>
      <c r="R718" s="789"/>
      <c r="S718" s="789"/>
      <c r="T718" s="789"/>
      <c r="U718" s="789"/>
      <c r="V718" s="789"/>
      <c r="W718" s="789"/>
      <c r="X718" s="789"/>
      <c r="Y718" s="789"/>
      <c r="Z718" s="789"/>
      <c r="AA718" s="789"/>
      <c r="AB718" s="789"/>
      <c r="AC718" s="789"/>
      <c r="AD718" s="789"/>
      <c r="AE718" s="789"/>
    </row>
    <row r="719" spans="1:31">
      <c r="A719" s="789"/>
      <c r="K719" s="789"/>
      <c r="L719" s="789"/>
      <c r="M719" s="789"/>
      <c r="N719" s="789"/>
      <c r="O719" s="789"/>
      <c r="P719" s="789"/>
      <c r="Q719" s="789"/>
      <c r="R719" s="789"/>
      <c r="S719" s="789"/>
      <c r="T719" s="789"/>
      <c r="U719" s="789"/>
      <c r="V719" s="789"/>
      <c r="W719" s="789"/>
      <c r="X719" s="789"/>
      <c r="Y719" s="789"/>
      <c r="Z719" s="789"/>
      <c r="AA719" s="789"/>
      <c r="AB719" s="789"/>
      <c r="AC719" s="789"/>
      <c r="AD719" s="789"/>
      <c r="AE719" s="789"/>
    </row>
    <row r="720" spans="1:31">
      <c r="A720" s="789"/>
      <c r="K720" s="789"/>
      <c r="L720" s="789"/>
      <c r="M720" s="789"/>
      <c r="N720" s="789"/>
      <c r="O720" s="789"/>
      <c r="P720" s="789"/>
      <c r="Q720" s="789"/>
      <c r="R720" s="789"/>
      <c r="S720" s="789"/>
      <c r="T720" s="789"/>
      <c r="U720" s="789"/>
      <c r="V720" s="789"/>
      <c r="W720" s="789"/>
      <c r="X720" s="789"/>
      <c r="Y720" s="789"/>
      <c r="Z720" s="789"/>
      <c r="AA720" s="789"/>
      <c r="AB720" s="789"/>
      <c r="AC720" s="789"/>
      <c r="AD720" s="789"/>
      <c r="AE720" s="789"/>
    </row>
    <row r="721" spans="1:31">
      <c r="A721" s="789"/>
      <c r="K721" s="789"/>
      <c r="L721" s="789"/>
      <c r="M721" s="789"/>
      <c r="N721" s="789"/>
      <c r="O721" s="789"/>
      <c r="P721" s="789"/>
      <c r="Q721" s="789"/>
      <c r="R721" s="789"/>
      <c r="S721" s="789"/>
      <c r="T721" s="789"/>
      <c r="U721" s="789"/>
      <c r="V721" s="789"/>
      <c r="W721" s="789"/>
      <c r="X721" s="789"/>
      <c r="Y721" s="789"/>
      <c r="Z721" s="789"/>
      <c r="AA721" s="789"/>
      <c r="AB721" s="789"/>
      <c r="AC721" s="789"/>
      <c r="AD721" s="789"/>
      <c r="AE721" s="789"/>
    </row>
    <row r="722" spans="1:31">
      <c r="A722" s="789"/>
      <c r="K722" s="789"/>
      <c r="L722" s="789"/>
      <c r="M722" s="789"/>
      <c r="N722" s="789"/>
      <c r="O722" s="789"/>
      <c r="P722" s="789"/>
      <c r="Q722" s="789"/>
      <c r="R722" s="789"/>
      <c r="S722" s="789"/>
      <c r="T722" s="789"/>
      <c r="U722" s="789"/>
      <c r="V722" s="789"/>
      <c r="W722" s="789"/>
      <c r="X722" s="789"/>
      <c r="Y722" s="789"/>
      <c r="Z722" s="789"/>
      <c r="AA722" s="789"/>
      <c r="AB722" s="789"/>
      <c r="AC722" s="789"/>
      <c r="AD722" s="789"/>
      <c r="AE722" s="789"/>
    </row>
    <row r="723" spans="1:31">
      <c r="A723" s="789"/>
      <c r="K723" s="789"/>
      <c r="L723" s="789"/>
      <c r="M723" s="789"/>
      <c r="N723" s="789"/>
      <c r="O723" s="789"/>
      <c r="P723" s="789"/>
      <c r="Q723" s="789"/>
      <c r="R723" s="789"/>
      <c r="S723" s="789"/>
      <c r="T723" s="789"/>
      <c r="U723" s="789"/>
      <c r="V723" s="789"/>
      <c r="W723" s="789"/>
      <c r="X723" s="789"/>
      <c r="Y723" s="789"/>
      <c r="Z723" s="789"/>
      <c r="AA723" s="789"/>
      <c r="AB723" s="789"/>
      <c r="AC723" s="789"/>
      <c r="AD723" s="789"/>
      <c r="AE723" s="789"/>
    </row>
    <row r="724" spans="1:31">
      <c r="A724" s="789"/>
      <c r="K724" s="789"/>
      <c r="L724" s="789"/>
      <c r="M724" s="789"/>
      <c r="N724" s="789"/>
      <c r="O724" s="789"/>
      <c r="P724" s="789"/>
      <c r="Q724" s="789"/>
      <c r="R724" s="789"/>
      <c r="S724" s="789"/>
      <c r="T724" s="789"/>
      <c r="U724" s="789"/>
      <c r="V724" s="789"/>
      <c r="W724" s="789"/>
      <c r="X724" s="789"/>
      <c r="Y724" s="789"/>
      <c r="Z724" s="789"/>
      <c r="AA724" s="789"/>
      <c r="AB724" s="789"/>
      <c r="AC724" s="789"/>
      <c r="AD724" s="789"/>
      <c r="AE724" s="789"/>
    </row>
    <row r="725" spans="1:31">
      <c r="A725" s="789"/>
      <c r="K725" s="789"/>
      <c r="L725" s="789"/>
      <c r="M725" s="789"/>
      <c r="N725" s="789"/>
      <c r="O725" s="789"/>
      <c r="P725" s="789"/>
      <c r="Q725" s="789"/>
      <c r="R725" s="789"/>
      <c r="S725" s="789"/>
      <c r="T725" s="789"/>
      <c r="U725" s="789"/>
      <c r="V725" s="789"/>
      <c r="W725" s="789"/>
      <c r="X725" s="789"/>
      <c r="Y725" s="789"/>
      <c r="Z725" s="789"/>
      <c r="AA725" s="789"/>
      <c r="AB725" s="789"/>
      <c r="AC725" s="789"/>
      <c r="AD725" s="789"/>
      <c r="AE725" s="789"/>
    </row>
    <row r="726" spans="1:31">
      <c r="A726" s="789"/>
      <c r="K726" s="789"/>
      <c r="L726" s="789"/>
      <c r="M726" s="789"/>
      <c r="N726" s="789"/>
      <c r="O726" s="789"/>
      <c r="P726" s="789"/>
      <c r="Q726" s="789"/>
      <c r="R726" s="789"/>
      <c r="S726" s="789"/>
      <c r="T726" s="789"/>
      <c r="U726" s="789"/>
      <c r="V726" s="789"/>
      <c r="W726" s="789"/>
      <c r="X726" s="789"/>
      <c r="Y726" s="789"/>
      <c r="Z726" s="789"/>
      <c r="AA726" s="789"/>
      <c r="AB726" s="789"/>
      <c r="AC726" s="789"/>
      <c r="AD726" s="789"/>
      <c r="AE726" s="789"/>
    </row>
    <row r="727" spans="1:31">
      <c r="A727" s="789"/>
      <c r="K727" s="789"/>
      <c r="L727" s="789"/>
      <c r="M727" s="789"/>
      <c r="N727" s="789"/>
      <c r="O727" s="789"/>
      <c r="P727" s="789"/>
      <c r="Q727" s="789"/>
      <c r="R727" s="789"/>
      <c r="S727" s="789"/>
      <c r="T727" s="789"/>
      <c r="U727" s="789"/>
      <c r="V727" s="789"/>
      <c r="W727" s="789"/>
      <c r="X727" s="789"/>
      <c r="Y727" s="789"/>
      <c r="Z727" s="789"/>
      <c r="AA727" s="789"/>
      <c r="AB727" s="789"/>
      <c r="AC727" s="789"/>
      <c r="AD727" s="789"/>
      <c r="AE727" s="789"/>
    </row>
    <row r="728" spans="1:31">
      <c r="A728" s="789"/>
      <c r="K728" s="789"/>
      <c r="L728" s="789"/>
      <c r="M728" s="789"/>
      <c r="N728" s="789"/>
      <c r="O728" s="789"/>
      <c r="P728" s="789"/>
      <c r="Q728" s="789"/>
      <c r="R728" s="789"/>
      <c r="S728" s="789"/>
      <c r="T728" s="789"/>
      <c r="U728" s="789"/>
      <c r="V728" s="789"/>
      <c r="W728" s="789"/>
      <c r="X728" s="789"/>
      <c r="Y728" s="789"/>
      <c r="Z728" s="789"/>
      <c r="AA728" s="789"/>
      <c r="AB728" s="789"/>
      <c r="AC728" s="789"/>
      <c r="AD728" s="789"/>
      <c r="AE728" s="789"/>
    </row>
    <row r="729" spans="1:31">
      <c r="A729" s="789"/>
      <c r="K729" s="789"/>
      <c r="L729" s="789"/>
      <c r="M729" s="789"/>
      <c r="N729" s="789"/>
      <c r="O729" s="789"/>
      <c r="P729" s="789"/>
      <c r="Q729" s="789"/>
      <c r="R729" s="789"/>
      <c r="S729" s="789"/>
      <c r="T729" s="789"/>
      <c r="U729" s="789"/>
      <c r="V729" s="789"/>
      <c r="W729" s="789"/>
      <c r="X729" s="789"/>
      <c r="Y729" s="789"/>
      <c r="Z729" s="789"/>
      <c r="AA729" s="789"/>
      <c r="AB729" s="789"/>
      <c r="AC729" s="789"/>
      <c r="AD729" s="789"/>
      <c r="AE729" s="789"/>
    </row>
    <row r="730" spans="1:31">
      <c r="A730" s="789"/>
      <c r="K730" s="789"/>
      <c r="L730" s="789"/>
      <c r="M730" s="789"/>
      <c r="N730" s="789"/>
      <c r="O730" s="789"/>
      <c r="P730" s="789"/>
      <c r="Q730" s="789"/>
      <c r="R730" s="789"/>
      <c r="S730" s="789"/>
      <c r="T730" s="789"/>
      <c r="U730" s="789"/>
      <c r="V730" s="789"/>
      <c r="W730" s="789"/>
      <c r="X730" s="789"/>
      <c r="Y730" s="789"/>
      <c r="Z730" s="789"/>
      <c r="AA730" s="789"/>
      <c r="AB730" s="789"/>
      <c r="AC730" s="789"/>
      <c r="AD730" s="789"/>
      <c r="AE730" s="789"/>
    </row>
    <row r="731" spans="1:31">
      <c r="A731" s="789"/>
      <c r="K731" s="789"/>
      <c r="L731" s="789"/>
      <c r="M731" s="789"/>
      <c r="N731" s="789"/>
      <c r="O731" s="789"/>
      <c r="P731" s="789"/>
      <c r="Q731" s="789"/>
      <c r="R731" s="789"/>
      <c r="S731" s="789"/>
      <c r="T731" s="789"/>
      <c r="U731" s="789"/>
      <c r="V731" s="789"/>
      <c r="W731" s="789"/>
      <c r="X731" s="789"/>
      <c r="Y731" s="789"/>
      <c r="Z731" s="789"/>
      <c r="AA731" s="789"/>
      <c r="AB731" s="789"/>
      <c r="AC731" s="789"/>
      <c r="AD731" s="789"/>
      <c r="AE731" s="789"/>
    </row>
    <row r="732" spans="1:31">
      <c r="A732" s="789"/>
      <c r="K732" s="789"/>
      <c r="L732" s="789"/>
      <c r="M732" s="789"/>
      <c r="N732" s="789"/>
      <c r="O732" s="789"/>
      <c r="P732" s="789"/>
      <c r="Q732" s="789"/>
      <c r="R732" s="789"/>
      <c r="S732" s="789"/>
      <c r="T732" s="789"/>
      <c r="U732" s="789"/>
      <c r="V732" s="789"/>
      <c r="W732" s="789"/>
      <c r="X732" s="789"/>
      <c r="Y732" s="789"/>
      <c r="Z732" s="789"/>
      <c r="AA732" s="789"/>
      <c r="AB732" s="789"/>
      <c r="AC732" s="789"/>
      <c r="AD732" s="789"/>
      <c r="AE732" s="789"/>
    </row>
    <row r="733" spans="1:31">
      <c r="A733" s="789"/>
      <c r="K733" s="789"/>
      <c r="L733" s="789"/>
      <c r="M733" s="789"/>
      <c r="N733" s="789"/>
      <c r="O733" s="789"/>
      <c r="P733" s="789"/>
      <c r="Q733" s="789"/>
      <c r="R733" s="789"/>
      <c r="S733" s="789"/>
      <c r="T733" s="789"/>
      <c r="U733" s="789"/>
      <c r="V733" s="789"/>
      <c r="W733" s="789"/>
      <c r="X733" s="789"/>
      <c r="Y733" s="789"/>
      <c r="Z733" s="789"/>
      <c r="AA733" s="789"/>
      <c r="AB733" s="789"/>
      <c r="AC733" s="789"/>
      <c r="AD733" s="789"/>
      <c r="AE733" s="789"/>
    </row>
    <row r="734" spans="1:31">
      <c r="A734" s="789"/>
      <c r="K734" s="789"/>
      <c r="L734" s="789"/>
      <c r="M734" s="789"/>
      <c r="N734" s="789"/>
      <c r="O734" s="789"/>
      <c r="P734" s="789"/>
      <c r="Q734" s="789"/>
      <c r="R734" s="789"/>
      <c r="S734" s="789"/>
      <c r="T734" s="789"/>
      <c r="U734" s="789"/>
      <c r="V734" s="789"/>
      <c r="W734" s="789"/>
      <c r="X734" s="789"/>
      <c r="Y734" s="789"/>
      <c r="Z734" s="789"/>
      <c r="AA734" s="789"/>
      <c r="AB734" s="789"/>
      <c r="AC734" s="789"/>
      <c r="AD734" s="789"/>
      <c r="AE734" s="789"/>
    </row>
    <row r="735" spans="1:31">
      <c r="A735" s="789"/>
      <c r="K735" s="789"/>
      <c r="L735" s="789"/>
      <c r="M735" s="789"/>
      <c r="N735" s="789"/>
      <c r="O735" s="789"/>
      <c r="P735" s="789"/>
      <c r="Q735" s="789"/>
      <c r="R735" s="789"/>
      <c r="S735" s="789"/>
      <c r="T735" s="789"/>
      <c r="U735" s="789"/>
      <c r="V735" s="789"/>
      <c r="W735" s="789"/>
      <c r="X735" s="789"/>
      <c r="Y735" s="789"/>
      <c r="Z735" s="789"/>
      <c r="AA735" s="789"/>
      <c r="AB735" s="789"/>
      <c r="AC735" s="789"/>
      <c r="AD735" s="789"/>
      <c r="AE735" s="789"/>
    </row>
    <row r="736" spans="1:31">
      <c r="A736" s="789"/>
      <c r="K736" s="789"/>
      <c r="L736" s="789"/>
      <c r="M736" s="789"/>
      <c r="N736" s="789"/>
      <c r="O736" s="789"/>
      <c r="P736" s="789"/>
      <c r="Q736" s="789"/>
      <c r="R736" s="789"/>
      <c r="S736" s="789"/>
      <c r="T736" s="789"/>
      <c r="U736" s="789"/>
      <c r="V736" s="789"/>
      <c r="W736" s="789"/>
      <c r="X736" s="789"/>
      <c r="Y736" s="789"/>
      <c r="Z736" s="789"/>
      <c r="AA736" s="789"/>
      <c r="AB736" s="789"/>
      <c r="AC736" s="789"/>
      <c r="AD736" s="789"/>
      <c r="AE736" s="789"/>
    </row>
    <row r="737" spans="1:31">
      <c r="A737" s="789"/>
      <c r="K737" s="789"/>
      <c r="L737" s="789"/>
      <c r="M737" s="789"/>
      <c r="N737" s="789"/>
      <c r="O737" s="789"/>
      <c r="P737" s="789"/>
      <c r="Q737" s="789"/>
      <c r="R737" s="789"/>
      <c r="S737" s="789"/>
      <c r="T737" s="789"/>
      <c r="U737" s="789"/>
      <c r="V737" s="789"/>
      <c r="W737" s="789"/>
      <c r="X737" s="789"/>
      <c r="Y737" s="789"/>
      <c r="Z737" s="789"/>
      <c r="AA737" s="789"/>
      <c r="AB737" s="789"/>
      <c r="AC737" s="789"/>
      <c r="AD737" s="789"/>
      <c r="AE737" s="789"/>
    </row>
    <row r="738" spans="1:31">
      <c r="A738" s="789"/>
      <c r="K738" s="789"/>
      <c r="L738" s="789"/>
      <c r="M738" s="789"/>
      <c r="N738" s="789"/>
      <c r="O738" s="789"/>
      <c r="P738" s="789"/>
      <c r="Q738" s="789"/>
      <c r="R738" s="789"/>
      <c r="S738" s="789"/>
      <c r="T738" s="789"/>
      <c r="U738" s="789"/>
      <c r="V738" s="789"/>
      <c r="W738" s="789"/>
      <c r="X738" s="789"/>
      <c r="Y738" s="789"/>
      <c r="Z738" s="789"/>
      <c r="AA738" s="789"/>
      <c r="AB738" s="789"/>
      <c r="AC738" s="789"/>
      <c r="AD738" s="789"/>
      <c r="AE738" s="789"/>
    </row>
    <row r="739" spans="1:31">
      <c r="A739" s="789"/>
      <c r="K739" s="789"/>
      <c r="L739" s="789"/>
      <c r="M739" s="789"/>
      <c r="N739" s="789"/>
      <c r="O739" s="789"/>
      <c r="P739" s="789"/>
      <c r="Q739" s="789"/>
      <c r="R739" s="789"/>
      <c r="S739" s="789"/>
      <c r="T739" s="789"/>
      <c r="U739" s="789"/>
      <c r="V739" s="789"/>
      <c r="W739" s="789"/>
      <c r="X739" s="789"/>
      <c r="Y739" s="789"/>
      <c r="Z739" s="789"/>
      <c r="AA739" s="789"/>
      <c r="AB739" s="789"/>
      <c r="AC739" s="789"/>
      <c r="AD739" s="789"/>
      <c r="AE739" s="789"/>
    </row>
    <row r="740" spans="1:31">
      <c r="A740" s="789"/>
      <c r="K740" s="789"/>
      <c r="L740" s="789"/>
      <c r="M740" s="789"/>
      <c r="N740" s="789"/>
      <c r="O740" s="789"/>
      <c r="P740" s="789"/>
      <c r="Q740" s="789"/>
      <c r="R740" s="789"/>
      <c r="S740" s="789"/>
      <c r="T740" s="789"/>
      <c r="U740" s="789"/>
      <c r="V740" s="789"/>
      <c r="W740" s="789"/>
      <c r="X740" s="789"/>
      <c r="Y740" s="789"/>
      <c r="Z740" s="789"/>
      <c r="AA740" s="789"/>
      <c r="AB740" s="789"/>
      <c r="AC740" s="789"/>
      <c r="AD740" s="789"/>
      <c r="AE740" s="789"/>
    </row>
    <row r="741" spans="1:31">
      <c r="A741" s="789"/>
      <c r="K741" s="789"/>
      <c r="L741" s="789"/>
      <c r="M741" s="789"/>
      <c r="N741" s="789"/>
      <c r="O741" s="789"/>
      <c r="P741" s="789"/>
      <c r="Q741" s="789"/>
      <c r="R741" s="789"/>
      <c r="S741" s="789"/>
      <c r="T741" s="789"/>
      <c r="U741" s="789"/>
      <c r="V741" s="789"/>
      <c r="W741" s="789"/>
      <c r="X741" s="789"/>
      <c r="Y741" s="789"/>
      <c r="Z741" s="789"/>
      <c r="AA741" s="789"/>
      <c r="AB741" s="789"/>
      <c r="AC741" s="789"/>
      <c r="AD741" s="789"/>
      <c r="AE741" s="789"/>
    </row>
    <row r="742" spans="1:31">
      <c r="A742" s="789"/>
      <c r="K742" s="789"/>
      <c r="L742" s="789"/>
      <c r="M742" s="789"/>
      <c r="N742" s="789"/>
      <c r="O742" s="789"/>
      <c r="P742" s="789"/>
      <c r="Q742" s="789"/>
      <c r="R742" s="789"/>
      <c r="S742" s="789"/>
      <c r="T742" s="789"/>
      <c r="U742" s="789"/>
      <c r="V742" s="789"/>
      <c r="W742" s="789"/>
      <c r="X742" s="789"/>
      <c r="Y742" s="789"/>
      <c r="Z742" s="789"/>
      <c r="AA742" s="789"/>
      <c r="AB742" s="789"/>
      <c r="AC742" s="789"/>
      <c r="AD742" s="789"/>
      <c r="AE742" s="789"/>
    </row>
    <row r="743" spans="1:31">
      <c r="A743" s="789"/>
      <c r="K743" s="789"/>
      <c r="L743" s="789"/>
      <c r="M743" s="789"/>
      <c r="N743" s="789"/>
      <c r="O743" s="789"/>
      <c r="P743" s="789"/>
      <c r="Q743" s="789"/>
      <c r="R743" s="789"/>
      <c r="S743" s="789"/>
      <c r="T743" s="789"/>
      <c r="U743" s="789"/>
      <c r="V743" s="789"/>
      <c r="W743" s="789"/>
      <c r="X743" s="789"/>
      <c r="Y743" s="789"/>
      <c r="Z743" s="789"/>
      <c r="AA743" s="789"/>
      <c r="AB743" s="789"/>
      <c r="AC743" s="789"/>
      <c r="AD743" s="789"/>
      <c r="AE743" s="789"/>
    </row>
    <row r="744" spans="1:31">
      <c r="A744" s="789"/>
      <c r="K744" s="789"/>
      <c r="L744" s="789"/>
      <c r="M744" s="789"/>
      <c r="N744" s="789"/>
      <c r="O744" s="789"/>
      <c r="P744" s="789"/>
      <c r="Q744" s="789"/>
      <c r="R744" s="789"/>
      <c r="S744" s="789"/>
      <c r="T744" s="789"/>
      <c r="U744" s="789"/>
      <c r="V744" s="789"/>
      <c r="W744" s="789"/>
      <c r="X744" s="789"/>
      <c r="Y744" s="789"/>
      <c r="Z744" s="789"/>
      <c r="AA744" s="789"/>
      <c r="AB744" s="789"/>
      <c r="AC744" s="789"/>
      <c r="AD744" s="789"/>
      <c r="AE744" s="789"/>
    </row>
    <row r="745" spans="1:31">
      <c r="A745" s="789"/>
      <c r="K745" s="789"/>
      <c r="L745" s="789"/>
      <c r="M745" s="789"/>
      <c r="N745" s="789"/>
      <c r="O745" s="789"/>
      <c r="P745" s="789"/>
      <c r="Q745" s="789"/>
      <c r="R745" s="789"/>
      <c r="S745" s="789"/>
      <c r="T745" s="789"/>
      <c r="U745" s="789"/>
      <c r="V745" s="789"/>
      <c r="W745" s="789"/>
      <c r="X745" s="789"/>
      <c r="Y745" s="789"/>
      <c r="Z745" s="789"/>
      <c r="AA745" s="789"/>
      <c r="AB745" s="789"/>
      <c r="AC745" s="789"/>
      <c r="AD745" s="789"/>
      <c r="AE745" s="789"/>
    </row>
    <row r="746" spans="1:31">
      <c r="A746" s="789"/>
      <c r="K746" s="789"/>
      <c r="L746" s="789"/>
      <c r="M746" s="789"/>
      <c r="N746" s="789"/>
      <c r="O746" s="789"/>
      <c r="P746" s="789"/>
      <c r="Q746" s="789"/>
      <c r="R746" s="789"/>
      <c r="S746" s="789"/>
      <c r="T746" s="789"/>
      <c r="U746" s="789"/>
      <c r="V746" s="789"/>
      <c r="W746" s="789"/>
      <c r="X746" s="789"/>
      <c r="Y746" s="789"/>
      <c r="Z746" s="789"/>
      <c r="AA746" s="789"/>
      <c r="AB746" s="789"/>
      <c r="AC746" s="789"/>
      <c r="AD746" s="789"/>
      <c r="AE746" s="789"/>
    </row>
    <row r="747" spans="1:31">
      <c r="A747" s="789"/>
      <c r="K747" s="789"/>
      <c r="L747" s="789"/>
      <c r="M747" s="789"/>
      <c r="N747" s="789"/>
      <c r="O747" s="789"/>
      <c r="P747" s="789"/>
      <c r="Q747" s="789"/>
      <c r="R747" s="789"/>
      <c r="S747" s="789"/>
      <c r="T747" s="789"/>
      <c r="U747" s="789"/>
      <c r="V747" s="789"/>
      <c r="W747" s="789"/>
      <c r="X747" s="789"/>
      <c r="Y747" s="789"/>
      <c r="Z747" s="789"/>
      <c r="AA747" s="789"/>
      <c r="AB747" s="789"/>
      <c r="AC747" s="789"/>
      <c r="AD747" s="789"/>
      <c r="AE747" s="789"/>
    </row>
    <row r="748" spans="1:31">
      <c r="A748" s="789"/>
      <c r="K748" s="789"/>
      <c r="L748" s="789"/>
      <c r="M748" s="789"/>
      <c r="N748" s="789"/>
      <c r="O748" s="789"/>
      <c r="P748" s="789"/>
      <c r="Q748" s="789"/>
      <c r="R748" s="789"/>
      <c r="S748" s="789"/>
      <c r="T748" s="789"/>
      <c r="U748" s="789"/>
      <c r="V748" s="789"/>
      <c r="W748" s="789"/>
      <c r="X748" s="789"/>
      <c r="Y748" s="789"/>
      <c r="Z748" s="789"/>
      <c r="AA748" s="789"/>
      <c r="AB748" s="789"/>
      <c r="AC748" s="789"/>
      <c r="AD748" s="789"/>
      <c r="AE748" s="789"/>
    </row>
    <row r="749" spans="1:31">
      <c r="A749" s="789"/>
      <c r="K749" s="789"/>
      <c r="L749" s="789"/>
      <c r="M749" s="789"/>
      <c r="N749" s="789"/>
      <c r="O749" s="789"/>
      <c r="P749" s="789"/>
      <c r="Q749" s="789"/>
      <c r="R749" s="789"/>
      <c r="S749" s="789"/>
      <c r="T749" s="789"/>
      <c r="U749" s="789"/>
      <c r="V749" s="789"/>
      <c r="W749" s="789"/>
      <c r="X749" s="789"/>
      <c r="Y749" s="789"/>
      <c r="Z749" s="789"/>
      <c r="AA749" s="789"/>
      <c r="AB749" s="789"/>
      <c r="AC749" s="789"/>
      <c r="AD749" s="789"/>
      <c r="AE749" s="789"/>
    </row>
    <row r="750" spans="1:31">
      <c r="A750" s="789"/>
      <c r="K750" s="789"/>
      <c r="L750" s="789"/>
      <c r="M750" s="789"/>
      <c r="N750" s="789"/>
      <c r="O750" s="789"/>
      <c r="P750" s="789"/>
      <c r="Q750" s="789"/>
      <c r="R750" s="789"/>
      <c r="S750" s="789"/>
      <c r="T750" s="789"/>
      <c r="U750" s="789"/>
      <c r="V750" s="789"/>
      <c r="W750" s="789"/>
      <c r="X750" s="789"/>
      <c r="Y750" s="789"/>
      <c r="Z750" s="789"/>
      <c r="AA750" s="789"/>
      <c r="AB750" s="789"/>
      <c r="AC750" s="789"/>
      <c r="AD750" s="789"/>
      <c r="AE750" s="789"/>
    </row>
    <row r="751" spans="1:31">
      <c r="A751" s="789"/>
      <c r="K751" s="789"/>
      <c r="L751" s="789"/>
      <c r="M751" s="789"/>
      <c r="N751" s="789"/>
      <c r="O751" s="789"/>
      <c r="P751" s="789"/>
      <c r="Q751" s="789"/>
      <c r="R751" s="789"/>
      <c r="S751" s="789"/>
      <c r="T751" s="789"/>
      <c r="U751" s="789"/>
      <c r="V751" s="789"/>
      <c r="W751" s="789"/>
      <c r="X751" s="789"/>
      <c r="Y751" s="789"/>
      <c r="Z751" s="789"/>
      <c r="AA751" s="789"/>
      <c r="AB751" s="789"/>
      <c r="AC751" s="789"/>
      <c r="AD751" s="789"/>
      <c r="AE751" s="789"/>
    </row>
    <row r="752" spans="1:31">
      <c r="A752" s="789"/>
      <c r="K752" s="789"/>
      <c r="L752" s="789"/>
      <c r="M752" s="789"/>
      <c r="N752" s="789"/>
      <c r="O752" s="789"/>
      <c r="P752" s="789"/>
      <c r="Q752" s="789"/>
      <c r="R752" s="789"/>
      <c r="S752" s="789"/>
      <c r="T752" s="789"/>
      <c r="U752" s="789"/>
      <c r="V752" s="789"/>
      <c r="W752" s="789"/>
      <c r="X752" s="789"/>
      <c r="Y752" s="789"/>
      <c r="Z752" s="789"/>
      <c r="AA752" s="789"/>
      <c r="AB752" s="789"/>
      <c r="AC752" s="789"/>
      <c r="AD752" s="789"/>
      <c r="AE752" s="789"/>
    </row>
    <row r="753" spans="1:31">
      <c r="A753" s="789"/>
      <c r="K753" s="789"/>
      <c r="L753" s="789"/>
      <c r="M753" s="789"/>
      <c r="N753" s="789"/>
      <c r="O753" s="789"/>
      <c r="P753" s="789"/>
      <c r="Q753" s="789"/>
      <c r="R753" s="789"/>
      <c r="S753" s="789"/>
      <c r="T753" s="789"/>
      <c r="U753" s="789"/>
      <c r="V753" s="789"/>
      <c r="W753" s="789"/>
      <c r="X753" s="789"/>
      <c r="Y753" s="789"/>
      <c r="Z753" s="789"/>
      <c r="AA753" s="789"/>
      <c r="AB753" s="789"/>
      <c r="AC753" s="789"/>
      <c r="AD753" s="789"/>
      <c r="AE753" s="789"/>
    </row>
    <row r="754" spans="1:31">
      <c r="A754" s="789"/>
      <c r="K754" s="789"/>
      <c r="L754" s="789"/>
      <c r="M754" s="789"/>
      <c r="N754" s="789"/>
      <c r="O754" s="789"/>
      <c r="P754" s="789"/>
      <c r="Q754" s="789"/>
      <c r="R754" s="789"/>
      <c r="S754" s="789"/>
      <c r="T754" s="789"/>
      <c r="U754" s="789"/>
      <c r="V754" s="789"/>
      <c r="W754" s="789"/>
      <c r="X754" s="789"/>
      <c r="Y754" s="789"/>
      <c r="Z754" s="789"/>
      <c r="AA754" s="789"/>
      <c r="AB754" s="789"/>
      <c r="AC754" s="789"/>
      <c r="AD754" s="789"/>
      <c r="AE754" s="789"/>
    </row>
    <row r="755" spans="1:31">
      <c r="A755" s="789"/>
      <c r="K755" s="789"/>
      <c r="L755" s="789"/>
      <c r="M755" s="789"/>
      <c r="N755" s="789"/>
      <c r="O755" s="789"/>
      <c r="P755" s="789"/>
      <c r="Q755" s="789"/>
      <c r="R755" s="789"/>
      <c r="S755" s="789"/>
      <c r="T755" s="789"/>
      <c r="U755" s="789"/>
      <c r="V755" s="789"/>
      <c r="W755" s="789"/>
      <c r="X755" s="789"/>
      <c r="Y755" s="789"/>
      <c r="Z755" s="789"/>
      <c r="AA755" s="789"/>
      <c r="AB755" s="789"/>
      <c r="AC755" s="789"/>
      <c r="AD755" s="789"/>
      <c r="AE755" s="789"/>
    </row>
    <row r="756" spans="1:31">
      <c r="A756" s="789"/>
      <c r="K756" s="789"/>
      <c r="L756" s="789"/>
      <c r="M756" s="789"/>
      <c r="N756" s="789"/>
      <c r="O756" s="789"/>
      <c r="P756" s="789"/>
      <c r="Q756" s="789"/>
      <c r="R756" s="789"/>
      <c r="S756" s="789"/>
      <c r="T756" s="789"/>
      <c r="U756" s="789"/>
      <c r="V756" s="789"/>
      <c r="W756" s="789"/>
      <c r="X756" s="789"/>
      <c r="Y756" s="789"/>
      <c r="Z756" s="789"/>
      <c r="AA756" s="789"/>
      <c r="AB756" s="789"/>
      <c r="AC756" s="789"/>
      <c r="AD756" s="789"/>
      <c r="AE756" s="789"/>
    </row>
    <row r="757" spans="1:31">
      <c r="A757" s="789"/>
      <c r="K757" s="789"/>
      <c r="L757" s="789"/>
      <c r="M757" s="789"/>
      <c r="N757" s="789"/>
      <c r="O757" s="789"/>
      <c r="P757" s="789"/>
      <c r="Q757" s="789"/>
      <c r="R757" s="789"/>
      <c r="S757" s="789"/>
      <c r="T757" s="789"/>
      <c r="U757" s="789"/>
      <c r="V757" s="789"/>
      <c r="W757" s="789"/>
      <c r="X757" s="789"/>
      <c r="Y757" s="789"/>
      <c r="Z757" s="789"/>
      <c r="AA757" s="789"/>
      <c r="AB757" s="789"/>
      <c r="AC757" s="789"/>
      <c r="AD757" s="789"/>
      <c r="AE757" s="789"/>
    </row>
    <row r="758" spans="1:31">
      <c r="A758" s="789"/>
      <c r="K758" s="789"/>
      <c r="L758" s="789"/>
      <c r="M758" s="789"/>
      <c r="N758" s="789"/>
      <c r="O758" s="789"/>
      <c r="P758" s="789"/>
      <c r="Q758" s="789"/>
      <c r="R758" s="789"/>
      <c r="S758" s="789"/>
      <c r="T758" s="789"/>
      <c r="U758" s="789"/>
      <c r="V758" s="789"/>
      <c r="W758" s="789"/>
      <c r="X758" s="789"/>
      <c r="Y758" s="789"/>
      <c r="Z758" s="789"/>
      <c r="AA758" s="789"/>
      <c r="AB758" s="789"/>
      <c r="AC758" s="789"/>
      <c r="AD758" s="789"/>
      <c r="AE758" s="789"/>
    </row>
    <row r="759" spans="1:31">
      <c r="A759" s="789"/>
      <c r="K759" s="789"/>
      <c r="L759" s="789"/>
      <c r="M759" s="789"/>
      <c r="N759" s="789"/>
      <c r="O759" s="789"/>
      <c r="P759" s="789"/>
      <c r="Q759" s="789"/>
      <c r="R759" s="789"/>
      <c r="S759" s="789"/>
      <c r="T759" s="789"/>
      <c r="U759" s="789"/>
      <c r="V759" s="789"/>
      <c r="W759" s="789"/>
      <c r="X759" s="789"/>
      <c r="Y759" s="789"/>
      <c r="Z759" s="789"/>
      <c r="AA759" s="789"/>
      <c r="AB759" s="789"/>
      <c r="AC759" s="789"/>
      <c r="AD759" s="789"/>
      <c r="AE759" s="789"/>
    </row>
    <row r="760" spans="1:31">
      <c r="A760" s="789"/>
      <c r="K760" s="789"/>
      <c r="L760" s="789"/>
      <c r="M760" s="789"/>
      <c r="N760" s="789"/>
      <c r="O760" s="789"/>
      <c r="P760" s="789"/>
      <c r="Q760" s="789"/>
      <c r="R760" s="789"/>
      <c r="S760" s="789"/>
      <c r="T760" s="789"/>
      <c r="U760" s="789"/>
      <c r="V760" s="789"/>
      <c r="W760" s="789"/>
      <c r="X760" s="789"/>
      <c r="Y760" s="789"/>
      <c r="Z760" s="789"/>
      <c r="AA760" s="789"/>
      <c r="AB760" s="789"/>
      <c r="AC760" s="789"/>
      <c r="AD760" s="789"/>
      <c r="AE760" s="789"/>
    </row>
    <row r="761" spans="1:31">
      <c r="A761" s="789"/>
      <c r="K761" s="789"/>
      <c r="L761" s="789"/>
      <c r="M761" s="789"/>
      <c r="N761" s="789"/>
      <c r="O761" s="789"/>
      <c r="P761" s="789"/>
      <c r="Q761" s="789"/>
      <c r="R761" s="789"/>
      <c r="S761" s="789"/>
      <c r="T761" s="789"/>
      <c r="U761" s="789"/>
      <c r="V761" s="789"/>
      <c r="W761" s="789"/>
      <c r="X761" s="789"/>
      <c r="Y761" s="789"/>
      <c r="Z761" s="789"/>
      <c r="AA761" s="789"/>
      <c r="AB761" s="789"/>
      <c r="AC761" s="789"/>
      <c r="AD761" s="789"/>
      <c r="AE761" s="789"/>
    </row>
    <row r="762" spans="1:31">
      <c r="A762" s="789"/>
      <c r="K762" s="789"/>
      <c r="L762" s="789"/>
      <c r="M762" s="789"/>
      <c r="N762" s="789"/>
      <c r="O762" s="789"/>
      <c r="P762" s="789"/>
      <c r="Q762" s="789"/>
      <c r="R762" s="789"/>
      <c r="S762" s="789"/>
      <c r="T762" s="789"/>
      <c r="U762" s="789"/>
      <c r="V762" s="789"/>
      <c r="W762" s="789"/>
      <c r="X762" s="789"/>
      <c r="Y762" s="789"/>
      <c r="Z762" s="789"/>
      <c r="AA762" s="789"/>
      <c r="AB762" s="789"/>
      <c r="AC762" s="789"/>
      <c r="AD762" s="789"/>
      <c r="AE762" s="789"/>
    </row>
    <row r="763" spans="1:31">
      <c r="A763" s="789"/>
      <c r="K763" s="789"/>
      <c r="L763" s="789"/>
      <c r="M763" s="789"/>
      <c r="N763" s="789"/>
      <c r="O763" s="789"/>
      <c r="P763" s="789"/>
      <c r="Q763" s="789"/>
      <c r="R763" s="789"/>
      <c r="S763" s="789"/>
      <c r="T763" s="789"/>
      <c r="U763" s="789"/>
      <c r="V763" s="789"/>
      <c r="W763" s="789"/>
      <c r="X763" s="789"/>
      <c r="Y763" s="789"/>
      <c r="Z763" s="789"/>
      <c r="AA763" s="789"/>
      <c r="AB763" s="789"/>
      <c r="AC763" s="789"/>
      <c r="AD763" s="789"/>
      <c r="AE763" s="789"/>
    </row>
    <row r="764" spans="1:31">
      <c r="A764" s="789"/>
      <c r="K764" s="789"/>
      <c r="L764" s="789"/>
      <c r="M764" s="789"/>
      <c r="N764" s="789"/>
      <c r="O764" s="789"/>
      <c r="P764" s="789"/>
      <c r="Q764" s="789"/>
      <c r="R764" s="789"/>
      <c r="S764" s="789"/>
      <c r="T764" s="789"/>
      <c r="U764" s="789"/>
      <c r="V764" s="789"/>
      <c r="W764" s="789"/>
      <c r="X764" s="789"/>
      <c r="Y764" s="789"/>
      <c r="Z764" s="789"/>
      <c r="AA764" s="789"/>
      <c r="AB764" s="789"/>
      <c r="AC764" s="789"/>
      <c r="AD764" s="789"/>
      <c r="AE764" s="789"/>
    </row>
    <row r="765" spans="1:31">
      <c r="A765" s="789"/>
      <c r="K765" s="789"/>
      <c r="L765" s="789"/>
      <c r="M765" s="789"/>
      <c r="N765" s="789"/>
      <c r="O765" s="789"/>
      <c r="P765" s="789"/>
      <c r="Q765" s="789"/>
      <c r="R765" s="789"/>
      <c r="S765" s="789"/>
      <c r="T765" s="789"/>
      <c r="U765" s="789"/>
      <c r="V765" s="789"/>
      <c r="W765" s="789"/>
      <c r="X765" s="789"/>
      <c r="Y765" s="789"/>
      <c r="Z765" s="789"/>
      <c r="AA765" s="789"/>
      <c r="AB765" s="789"/>
      <c r="AC765" s="789"/>
      <c r="AD765" s="789"/>
      <c r="AE765" s="789"/>
    </row>
    <row r="766" spans="1:31">
      <c r="A766" s="789"/>
      <c r="K766" s="789"/>
      <c r="L766" s="789"/>
      <c r="M766" s="789"/>
      <c r="N766" s="789"/>
      <c r="O766" s="789"/>
      <c r="P766" s="789"/>
      <c r="Q766" s="789"/>
      <c r="R766" s="789"/>
      <c r="S766" s="789"/>
      <c r="T766" s="789"/>
      <c r="U766" s="789"/>
      <c r="V766" s="789"/>
      <c r="W766" s="789"/>
      <c r="X766" s="789"/>
      <c r="Y766" s="789"/>
      <c r="Z766" s="789"/>
      <c r="AA766" s="789"/>
      <c r="AB766" s="789"/>
      <c r="AC766" s="789"/>
      <c r="AD766" s="789"/>
      <c r="AE766" s="789"/>
    </row>
    <row r="767" spans="1:31">
      <c r="A767" s="789"/>
      <c r="K767" s="789"/>
      <c r="L767" s="789"/>
      <c r="M767" s="789"/>
      <c r="N767" s="789"/>
      <c r="O767" s="789"/>
      <c r="P767" s="789"/>
      <c r="Q767" s="789"/>
      <c r="R767" s="789"/>
      <c r="S767" s="789"/>
      <c r="T767" s="789"/>
      <c r="U767" s="789"/>
      <c r="V767" s="789"/>
      <c r="W767" s="789"/>
      <c r="X767" s="789"/>
      <c r="Y767" s="789"/>
      <c r="Z767" s="789"/>
      <c r="AA767" s="789"/>
      <c r="AB767" s="789"/>
      <c r="AC767" s="789"/>
      <c r="AD767" s="789"/>
      <c r="AE767" s="789"/>
    </row>
    <row r="768" spans="1:31">
      <c r="A768" s="789"/>
      <c r="K768" s="789"/>
      <c r="L768" s="789"/>
      <c r="M768" s="789"/>
      <c r="N768" s="789"/>
      <c r="O768" s="789"/>
      <c r="P768" s="789"/>
      <c r="Q768" s="789"/>
      <c r="R768" s="789"/>
      <c r="S768" s="789"/>
      <c r="T768" s="789"/>
      <c r="U768" s="789"/>
      <c r="V768" s="789"/>
      <c r="W768" s="789"/>
      <c r="X768" s="789"/>
      <c r="Y768" s="789"/>
      <c r="Z768" s="789"/>
      <c r="AA768" s="789"/>
      <c r="AB768" s="789"/>
      <c r="AC768" s="789"/>
      <c r="AD768" s="789"/>
      <c r="AE768" s="789"/>
    </row>
    <row r="769" spans="1:31">
      <c r="A769" s="789"/>
      <c r="K769" s="789"/>
      <c r="L769" s="789"/>
      <c r="M769" s="789"/>
      <c r="N769" s="789"/>
      <c r="O769" s="789"/>
      <c r="P769" s="789"/>
      <c r="Q769" s="789"/>
      <c r="R769" s="789"/>
      <c r="S769" s="789"/>
      <c r="T769" s="789"/>
      <c r="U769" s="789"/>
      <c r="V769" s="789"/>
      <c r="W769" s="789"/>
      <c r="X769" s="789"/>
      <c r="Y769" s="789"/>
      <c r="Z769" s="789"/>
      <c r="AA769" s="789"/>
      <c r="AB769" s="789"/>
      <c r="AC769" s="789"/>
      <c r="AD769" s="789"/>
      <c r="AE769" s="789"/>
    </row>
    <row r="770" spans="1:31">
      <c r="A770" s="789"/>
      <c r="K770" s="789"/>
      <c r="L770" s="789"/>
      <c r="M770" s="789"/>
      <c r="N770" s="789"/>
      <c r="O770" s="789"/>
      <c r="P770" s="789"/>
      <c r="Q770" s="789"/>
      <c r="R770" s="789"/>
      <c r="S770" s="789"/>
      <c r="T770" s="789"/>
      <c r="U770" s="789"/>
      <c r="V770" s="789"/>
      <c r="W770" s="789"/>
      <c r="X770" s="789"/>
      <c r="Y770" s="789"/>
      <c r="Z770" s="789"/>
      <c r="AA770" s="789"/>
      <c r="AB770" s="789"/>
      <c r="AC770" s="789"/>
      <c r="AD770" s="789"/>
      <c r="AE770" s="789"/>
    </row>
    <row r="771" spans="1:31">
      <c r="A771" s="789"/>
      <c r="K771" s="789"/>
      <c r="L771" s="789"/>
      <c r="M771" s="789"/>
      <c r="N771" s="789"/>
      <c r="O771" s="789"/>
      <c r="P771" s="789"/>
      <c r="Q771" s="789"/>
      <c r="R771" s="789"/>
      <c r="S771" s="789"/>
      <c r="T771" s="789"/>
      <c r="U771" s="789"/>
      <c r="V771" s="789"/>
      <c r="W771" s="789"/>
      <c r="X771" s="789"/>
      <c r="Y771" s="789"/>
      <c r="Z771" s="789"/>
      <c r="AA771" s="789"/>
      <c r="AB771" s="789"/>
      <c r="AC771" s="789"/>
      <c r="AD771" s="789"/>
      <c r="AE771" s="789"/>
    </row>
    <row r="772" spans="1:31">
      <c r="A772" s="789"/>
      <c r="K772" s="789"/>
      <c r="L772" s="789"/>
      <c r="M772" s="789"/>
      <c r="N772" s="789"/>
      <c r="O772" s="789"/>
      <c r="P772" s="789"/>
      <c r="Q772" s="789"/>
      <c r="R772" s="789"/>
      <c r="S772" s="789"/>
      <c r="T772" s="789"/>
      <c r="U772" s="789"/>
      <c r="V772" s="789"/>
      <c r="W772" s="789"/>
      <c r="X772" s="789"/>
      <c r="Y772" s="789"/>
      <c r="Z772" s="789"/>
      <c r="AA772" s="789"/>
      <c r="AB772" s="789"/>
      <c r="AC772" s="789"/>
      <c r="AD772" s="789"/>
      <c r="AE772" s="789"/>
    </row>
    <row r="773" spans="1:31">
      <c r="A773" s="789"/>
      <c r="K773" s="789"/>
      <c r="L773" s="789"/>
      <c r="M773" s="789"/>
      <c r="N773" s="789"/>
      <c r="O773" s="789"/>
      <c r="P773" s="789"/>
      <c r="Q773" s="789"/>
      <c r="R773" s="789"/>
      <c r="S773" s="789"/>
      <c r="T773" s="789"/>
      <c r="U773" s="789"/>
      <c r="V773" s="789"/>
      <c r="W773" s="789"/>
      <c r="X773" s="789"/>
      <c r="Y773" s="789"/>
      <c r="Z773" s="789"/>
      <c r="AA773" s="789"/>
      <c r="AB773" s="789"/>
      <c r="AC773" s="789"/>
      <c r="AD773" s="789"/>
      <c r="AE773" s="789"/>
    </row>
    <row r="774" spans="1:31">
      <c r="A774" s="789"/>
      <c r="K774" s="789"/>
      <c r="L774" s="789"/>
      <c r="M774" s="789"/>
      <c r="N774" s="789"/>
      <c r="O774" s="789"/>
      <c r="P774" s="789"/>
      <c r="Q774" s="789"/>
      <c r="R774" s="789"/>
      <c r="S774" s="789"/>
      <c r="T774" s="789"/>
      <c r="U774" s="789"/>
      <c r="V774" s="789"/>
      <c r="W774" s="789"/>
      <c r="X774" s="789"/>
      <c r="Y774" s="789"/>
      <c r="Z774" s="789"/>
      <c r="AA774" s="789"/>
      <c r="AB774" s="789"/>
      <c r="AC774" s="789"/>
      <c r="AD774" s="789"/>
      <c r="AE774" s="789"/>
    </row>
    <row r="775" spans="1:31">
      <c r="A775" s="789"/>
      <c r="K775" s="789"/>
      <c r="L775" s="789"/>
      <c r="M775" s="789"/>
      <c r="N775" s="789"/>
      <c r="O775" s="789"/>
      <c r="P775" s="789"/>
      <c r="Q775" s="789"/>
      <c r="R775" s="789"/>
      <c r="S775" s="789"/>
      <c r="T775" s="789"/>
      <c r="U775" s="789"/>
      <c r="V775" s="789"/>
      <c r="W775" s="789"/>
      <c r="X775" s="789"/>
      <c r="Y775" s="789"/>
      <c r="Z775" s="789"/>
      <c r="AA775" s="789"/>
      <c r="AB775" s="789"/>
      <c r="AC775" s="789"/>
      <c r="AD775" s="789"/>
      <c r="AE775" s="789"/>
    </row>
    <row r="776" spans="1:31">
      <c r="A776" s="789"/>
      <c r="K776" s="789"/>
      <c r="L776" s="789"/>
      <c r="M776" s="789"/>
      <c r="N776" s="789"/>
      <c r="O776" s="789"/>
      <c r="P776" s="789"/>
      <c r="Q776" s="789"/>
      <c r="R776" s="789"/>
      <c r="S776" s="789"/>
      <c r="T776" s="789"/>
      <c r="U776" s="789"/>
      <c r="V776" s="789"/>
      <c r="W776" s="789"/>
      <c r="X776" s="789"/>
      <c r="Y776" s="789"/>
      <c r="Z776" s="789"/>
      <c r="AA776" s="789"/>
      <c r="AB776" s="789"/>
      <c r="AC776" s="789"/>
      <c r="AD776" s="789"/>
      <c r="AE776" s="789"/>
    </row>
    <row r="777" spans="1:31">
      <c r="A777" s="789"/>
      <c r="K777" s="789"/>
      <c r="L777" s="789"/>
      <c r="M777" s="789"/>
      <c r="N777" s="789"/>
      <c r="O777" s="789"/>
      <c r="P777" s="789"/>
      <c r="Q777" s="789"/>
      <c r="R777" s="789"/>
      <c r="S777" s="789"/>
      <c r="T777" s="789"/>
      <c r="U777" s="789"/>
      <c r="V777" s="789"/>
      <c r="W777" s="789"/>
      <c r="X777" s="789"/>
      <c r="Y777" s="789"/>
      <c r="Z777" s="789"/>
      <c r="AA777" s="789"/>
      <c r="AB777" s="789"/>
      <c r="AC777" s="789"/>
      <c r="AD777" s="789"/>
      <c r="AE777" s="789"/>
    </row>
    <row r="778" spans="1:31">
      <c r="A778" s="789"/>
      <c r="K778" s="789"/>
      <c r="L778" s="789"/>
      <c r="M778" s="789"/>
      <c r="N778" s="789"/>
      <c r="O778" s="789"/>
      <c r="P778" s="789"/>
      <c r="Q778" s="789"/>
      <c r="R778" s="789"/>
      <c r="S778" s="789"/>
      <c r="T778" s="789"/>
      <c r="U778" s="789"/>
      <c r="V778" s="789"/>
      <c r="W778" s="789"/>
      <c r="X778" s="789"/>
      <c r="Y778" s="789"/>
      <c r="Z778" s="789"/>
      <c r="AA778" s="789"/>
      <c r="AB778" s="789"/>
      <c r="AC778" s="789"/>
      <c r="AD778" s="789"/>
      <c r="AE778" s="789"/>
    </row>
    <row r="779" spans="1:31">
      <c r="A779" s="789"/>
      <c r="K779" s="789"/>
      <c r="L779" s="789"/>
      <c r="M779" s="789"/>
      <c r="N779" s="789"/>
      <c r="O779" s="789"/>
      <c r="P779" s="789"/>
      <c r="Q779" s="789"/>
      <c r="R779" s="789"/>
      <c r="S779" s="789"/>
      <c r="T779" s="789"/>
      <c r="U779" s="789"/>
      <c r="V779" s="789"/>
      <c r="W779" s="789"/>
      <c r="X779" s="789"/>
      <c r="Y779" s="789"/>
      <c r="Z779" s="789"/>
      <c r="AA779" s="789"/>
      <c r="AB779" s="789"/>
      <c r="AC779" s="789"/>
      <c r="AD779" s="789"/>
      <c r="AE779" s="789"/>
    </row>
    <row r="780" spans="1:31">
      <c r="A780" s="789"/>
      <c r="K780" s="789"/>
      <c r="L780" s="789"/>
      <c r="M780" s="789"/>
      <c r="N780" s="789"/>
      <c r="O780" s="789"/>
      <c r="P780" s="789"/>
      <c r="Q780" s="789"/>
      <c r="R780" s="789"/>
      <c r="S780" s="789"/>
      <c r="T780" s="789"/>
      <c r="U780" s="789"/>
      <c r="V780" s="789"/>
      <c r="W780" s="789"/>
      <c r="X780" s="789"/>
      <c r="Y780" s="789"/>
      <c r="Z780" s="789"/>
      <c r="AA780" s="789"/>
      <c r="AB780" s="789"/>
      <c r="AC780" s="789"/>
      <c r="AD780" s="789"/>
      <c r="AE780" s="789"/>
    </row>
    <row r="781" spans="1:31">
      <c r="A781" s="789"/>
      <c r="K781" s="789"/>
      <c r="L781" s="789"/>
      <c r="M781" s="789"/>
      <c r="N781" s="789"/>
      <c r="O781" s="789"/>
      <c r="P781" s="789"/>
      <c r="Q781" s="789"/>
      <c r="R781" s="789"/>
      <c r="S781" s="789"/>
      <c r="T781" s="789"/>
      <c r="U781" s="789"/>
      <c r="V781" s="789"/>
      <c r="W781" s="789"/>
      <c r="X781" s="789"/>
      <c r="Y781" s="789"/>
      <c r="Z781" s="789"/>
      <c r="AA781" s="789"/>
      <c r="AB781" s="789"/>
      <c r="AC781" s="789"/>
      <c r="AD781" s="789"/>
      <c r="AE781" s="789"/>
    </row>
    <row r="782" spans="1:31">
      <c r="A782" s="789"/>
      <c r="K782" s="789"/>
      <c r="L782" s="789"/>
      <c r="M782" s="789"/>
      <c r="N782" s="789"/>
      <c r="O782" s="789"/>
      <c r="P782" s="789"/>
      <c r="Q782" s="789"/>
      <c r="R782" s="789"/>
      <c r="S782" s="789"/>
      <c r="T782" s="789"/>
      <c r="U782" s="789"/>
      <c r="V782" s="789"/>
      <c r="W782" s="789"/>
      <c r="X782" s="789"/>
      <c r="Y782" s="789"/>
      <c r="Z782" s="789"/>
      <c r="AA782" s="789"/>
      <c r="AB782" s="789"/>
      <c r="AC782" s="789"/>
      <c r="AD782" s="789"/>
      <c r="AE782" s="789"/>
    </row>
    <row r="783" spans="1:31">
      <c r="A783" s="789"/>
      <c r="K783" s="789"/>
      <c r="L783" s="789"/>
      <c r="M783" s="789"/>
      <c r="N783" s="789"/>
      <c r="O783" s="789"/>
      <c r="P783" s="789"/>
      <c r="Q783" s="789"/>
      <c r="R783" s="789"/>
      <c r="S783" s="789"/>
      <c r="T783" s="789"/>
      <c r="U783" s="789"/>
      <c r="V783" s="789"/>
      <c r="W783" s="789"/>
      <c r="X783" s="789"/>
      <c r="Y783" s="789"/>
      <c r="Z783" s="789"/>
      <c r="AA783" s="789"/>
      <c r="AB783" s="789"/>
      <c r="AC783" s="789"/>
      <c r="AD783" s="789"/>
      <c r="AE783" s="789"/>
    </row>
    <row r="784" spans="1:31">
      <c r="A784" s="789"/>
      <c r="K784" s="789"/>
      <c r="L784" s="789"/>
      <c r="M784" s="789"/>
      <c r="N784" s="789"/>
      <c r="O784" s="789"/>
      <c r="P784" s="789"/>
      <c r="Q784" s="789"/>
      <c r="R784" s="789"/>
      <c r="S784" s="789"/>
      <c r="T784" s="789"/>
      <c r="U784" s="789"/>
      <c r="V784" s="789"/>
      <c r="W784" s="789"/>
      <c r="X784" s="789"/>
      <c r="Y784" s="789"/>
      <c r="Z784" s="789"/>
      <c r="AA784" s="789"/>
      <c r="AB784" s="789"/>
      <c r="AC784" s="789"/>
      <c r="AD784" s="789"/>
      <c r="AE784" s="789"/>
    </row>
    <row r="785" spans="1:31">
      <c r="A785" s="789"/>
      <c r="K785" s="789"/>
      <c r="L785" s="789"/>
      <c r="M785" s="789"/>
      <c r="N785" s="789"/>
      <c r="O785" s="789"/>
      <c r="P785" s="789"/>
      <c r="Q785" s="789"/>
      <c r="R785" s="789"/>
      <c r="S785" s="789"/>
      <c r="T785" s="789"/>
      <c r="U785" s="789"/>
      <c r="V785" s="789"/>
      <c r="W785" s="789"/>
      <c r="X785" s="789"/>
      <c r="Y785" s="789"/>
      <c r="Z785" s="789"/>
      <c r="AA785" s="789"/>
      <c r="AB785" s="789"/>
      <c r="AC785" s="789"/>
      <c r="AD785" s="789"/>
      <c r="AE785" s="789"/>
    </row>
    <row r="786" spans="1:31">
      <c r="A786" s="789"/>
      <c r="K786" s="789"/>
      <c r="L786" s="789"/>
      <c r="M786" s="789"/>
      <c r="N786" s="789"/>
      <c r="O786" s="789"/>
      <c r="P786" s="789"/>
      <c r="Q786" s="789"/>
      <c r="R786" s="789"/>
      <c r="S786" s="789"/>
      <c r="T786" s="789"/>
      <c r="U786" s="789"/>
      <c r="V786" s="789"/>
      <c r="W786" s="789"/>
      <c r="X786" s="789"/>
      <c r="Y786" s="789"/>
      <c r="Z786" s="789"/>
      <c r="AA786" s="789"/>
      <c r="AB786" s="789"/>
      <c r="AC786" s="789"/>
      <c r="AD786" s="789"/>
      <c r="AE786" s="789"/>
    </row>
    <row r="787" spans="1:31">
      <c r="A787" s="789"/>
      <c r="K787" s="789"/>
      <c r="L787" s="789"/>
      <c r="M787" s="789"/>
      <c r="N787" s="789"/>
      <c r="O787" s="789"/>
      <c r="P787" s="789"/>
      <c r="Q787" s="789"/>
      <c r="R787" s="789"/>
      <c r="S787" s="789"/>
      <c r="T787" s="789"/>
      <c r="U787" s="789"/>
      <c r="V787" s="789"/>
      <c r="W787" s="789"/>
      <c r="X787" s="789"/>
      <c r="Y787" s="789"/>
      <c r="Z787" s="789"/>
      <c r="AA787" s="789"/>
      <c r="AB787" s="789"/>
      <c r="AC787" s="789"/>
      <c r="AD787" s="789"/>
      <c r="AE787" s="789"/>
    </row>
    <row r="788" spans="1:31">
      <c r="A788" s="789"/>
      <c r="K788" s="789"/>
      <c r="L788" s="789"/>
      <c r="M788" s="789"/>
      <c r="N788" s="789"/>
      <c r="O788" s="789"/>
      <c r="P788" s="789"/>
      <c r="Q788" s="789"/>
      <c r="R788" s="789"/>
      <c r="S788" s="789"/>
      <c r="T788" s="789"/>
      <c r="U788" s="789"/>
      <c r="V788" s="789"/>
      <c r="W788" s="789"/>
      <c r="X788" s="789"/>
      <c r="Y788" s="789"/>
      <c r="Z788" s="789"/>
      <c r="AA788" s="789"/>
      <c r="AB788" s="789"/>
      <c r="AC788" s="789"/>
      <c r="AD788" s="789"/>
      <c r="AE788" s="789"/>
    </row>
    <row r="789" spans="1:31">
      <c r="A789" s="789"/>
      <c r="K789" s="789"/>
      <c r="L789" s="789"/>
      <c r="M789" s="789"/>
      <c r="N789" s="789"/>
      <c r="O789" s="789"/>
      <c r="P789" s="789"/>
      <c r="Q789" s="789"/>
      <c r="R789" s="789"/>
      <c r="S789" s="789"/>
      <c r="T789" s="789"/>
      <c r="U789" s="789"/>
      <c r="V789" s="789"/>
      <c r="W789" s="789"/>
      <c r="X789" s="789"/>
      <c r="Y789" s="789"/>
      <c r="Z789" s="789"/>
      <c r="AA789" s="789"/>
      <c r="AB789" s="789"/>
      <c r="AC789" s="789"/>
      <c r="AD789" s="789"/>
      <c r="AE789" s="789"/>
    </row>
    <row r="790" spans="1:31">
      <c r="A790" s="789"/>
      <c r="K790" s="789"/>
      <c r="L790" s="789"/>
      <c r="M790" s="789"/>
      <c r="N790" s="789"/>
      <c r="O790" s="789"/>
      <c r="P790" s="789"/>
      <c r="Q790" s="789"/>
      <c r="R790" s="789"/>
      <c r="S790" s="789"/>
      <c r="T790" s="789"/>
      <c r="U790" s="789"/>
      <c r="V790" s="789"/>
      <c r="W790" s="789"/>
      <c r="X790" s="789"/>
      <c r="Y790" s="789"/>
      <c r="Z790" s="789"/>
      <c r="AA790" s="789"/>
      <c r="AB790" s="789"/>
      <c r="AC790" s="789"/>
      <c r="AD790" s="789"/>
      <c r="AE790" s="789"/>
    </row>
    <row r="791" spans="1:31">
      <c r="A791" s="789"/>
      <c r="K791" s="789"/>
      <c r="L791" s="789"/>
      <c r="M791" s="789"/>
      <c r="N791" s="789"/>
      <c r="O791" s="789"/>
      <c r="P791" s="789"/>
      <c r="Q791" s="789"/>
      <c r="R791" s="789"/>
      <c r="S791" s="789"/>
      <c r="T791" s="789"/>
      <c r="U791" s="789"/>
      <c r="V791" s="789"/>
      <c r="W791" s="789"/>
      <c r="X791" s="789"/>
      <c r="Y791" s="789"/>
      <c r="Z791" s="789"/>
      <c r="AA791" s="789"/>
      <c r="AB791" s="789"/>
      <c r="AC791" s="789"/>
      <c r="AD791" s="789"/>
      <c r="AE791" s="789"/>
    </row>
    <row r="792" spans="1:31">
      <c r="A792" s="789"/>
      <c r="K792" s="789"/>
      <c r="L792" s="789"/>
      <c r="M792" s="789"/>
      <c r="N792" s="789"/>
      <c r="O792" s="789"/>
      <c r="P792" s="789"/>
      <c r="Q792" s="789"/>
      <c r="R792" s="789"/>
      <c r="S792" s="789"/>
      <c r="T792" s="789"/>
      <c r="U792" s="789"/>
      <c r="V792" s="789"/>
      <c r="W792" s="789"/>
      <c r="X792" s="789"/>
      <c r="Y792" s="789"/>
      <c r="Z792" s="789"/>
      <c r="AA792" s="789"/>
      <c r="AB792" s="789"/>
      <c r="AC792" s="789"/>
      <c r="AD792" s="789"/>
      <c r="AE792" s="789"/>
    </row>
    <row r="793" spans="1:31">
      <c r="A793" s="789"/>
      <c r="K793" s="789"/>
      <c r="L793" s="789"/>
      <c r="M793" s="789"/>
      <c r="N793" s="789"/>
      <c r="O793" s="789"/>
      <c r="P793" s="789"/>
      <c r="Q793" s="789"/>
      <c r="R793" s="789"/>
      <c r="S793" s="789"/>
      <c r="T793" s="789"/>
      <c r="U793" s="789"/>
      <c r="V793" s="789"/>
      <c r="W793" s="789"/>
      <c r="X793" s="789"/>
      <c r="Y793" s="789"/>
      <c r="Z793" s="789"/>
      <c r="AA793" s="789"/>
      <c r="AB793" s="789"/>
      <c r="AC793" s="789"/>
      <c r="AD793" s="789"/>
      <c r="AE793" s="789"/>
    </row>
    <row r="794" spans="1:31">
      <c r="A794" s="789"/>
      <c r="K794" s="789"/>
      <c r="L794" s="789"/>
      <c r="M794" s="789"/>
      <c r="N794" s="789"/>
      <c r="O794" s="789"/>
      <c r="P794" s="789"/>
      <c r="Q794" s="789"/>
      <c r="R794" s="789"/>
      <c r="S794" s="789"/>
      <c r="T794" s="789"/>
      <c r="U794" s="789"/>
      <c r="V794" s="789"/>
      <c r="W794" s="789"/>
      <c r="X794" s="789"/>
      <c r="Y794" s="789"/>
      <c r="Z794" s="789"/>
      <c r="AA794" s="789"/>
      <c r="AB794" s="789"/>
      <c r="AC794" s="789"/>
      <c r="AD794" s="789"/>
      <c r="AE794" s="789"/>
    </row>
    <row r="795" spans="1:31">
      <c r="A795" s="789"/>
      <c r="K795" s="789"/>
      <c r="L795" s="789"/>
      <c r="M795" s="789"/>
      <c r="N795" s="789"/>
      <c r="O795" s="789"/>
      <c r="P795" s="789"/>
      <c r="Q795" s="789"/>
      <c r="R795" s="789"/>
      <c r="S795" s="789"/>
      <c r="T795" s="789"/>
      <c r="U795" s="789"/>
      <c r="V795" s="789"/>
      <c r="W795" s="789"/>
      <c r="X795" s="789"/>
      <c r="Y795" s="789"/>
      <c r="Z795" s="789"/>
      <c r="AA795" s="789"/>
      <c r="AB795" s="789"/>
      <c r="AC795" s="789"/>
      <c r="AD795" s="789"/>
      <c r="AE795" s="789"/>
    </row>
    <row r="796" spans="1:31">
      <c r="A796" s="789"/>
      <c r="K796" s="789"/>
      <c r="L796" s="789"/>
      <c r="M796" s="789"/>
      <c r="N796" s="789"/>
      <c r="O796" s="789"/>
      <c r="P796" s="789"/>
      <c r="Q796" s="789"/>
      <c r="R796" s="789"/>
      <c r="S796" s="789"/>
      <c r="T796" s="789"/>
      <c r="U796" s="789"/>
      <c r="V796" s="789"/>
      <c r="W796" s="789"/>
      <c r="X796" s="789"/>
      <c r="Y796" s="789"/>
      <c r="Z796" s="789"/>
      <c r="AA796" s="789"/>
      <c r="AB796" s="789"/>
      <c r="AC796" s="789"/>
      <c r="AD796" s="789"/>
      <c r="AE796" s="789"/>
    </row>
    <row r="797" spans="1:31">
      <c r="A797" s="789"/>
      <c r="K797" s="789"/>
      <c r="L797" s="789"/>
      <c r="M797" s="789"/>
      <c r="N797" s="789"/>
      <c r="O797" s="789"/>
      <c r="P797" s="789"/>
      <c r="Q797" s="789"/>
      <c r="R797" s="789"/>
      <c r="S797" s="789"/>
      <c r="T797" s="789"/>
      <c r="U797" s="789"/>
      <c r="V797" s="789"/>
      <c r="W797" s="789"/>
      <c r="X797" s="789"/>
      <c r="Y797" s="789"/>
      <c r="Z797" s="789"/>
      <c r="AA797" s="789"/>
      <c r="AB797" s="789"/>
      <c r="AC797" s="789"/>
      <c r="AD797" s="789"/>
      <c r="AE797" s="789"/>
    </row>
    <row r="798" spans="1:31">
      <c r="A798" s="789"/>
      <c r="K798" s="789"/>
      <c r="L798" s="789"/>
      <c r="M798" s="789"/>
      <c r="N798" s="789"/>
      <c r="O798" s="789"/>
      <c r="P798" s="789"/>
      <c r="Q798" s="789"/>
      <c r="R798" s="789"/>
      <c r="S798" s="789"/>
      <c r="T798" s="789"/>
      <c r="U798" s="789"/>
      <c r="V798" s="789"/>
      <c r="W798" s="789"/>
      <c r="X798" s="789"/>
      <c r="Y798" s="789"/>
      <c r="Z798" s="789"/>
      <c r="AA798" s="789"/>
      <c r="AB798" s="789"/>
      <c r="AC798" s="789"/>
      <c r="AD798" s="789"/>
      <c r="AE798" s="789"/>
    </row>
    <row r="799" spans="1:31">
      <c r="A799" s="789"/>
      <c r="K799" s="789"/>
      <c r="L799" s="789"/>
      <c r="M799" s="789"/>
      <c r="N799" s="789"/>
      <c r="O799" s="789"/>
      <c r="P799" s="789"/>
      <c r="Q799" s="789"/>
      <c r="R799" s="789"/>
      <c r="S799" s="789"/>
      <c r="T799" s="789"/>
      <c r="U799" s="789"/>
      <c r="V799" s="789"/>
      <c r="W799" s="789"/>
      <c r="X799" s="789"/>
      <c r="Y799" s="789"/>
      <c r="Z799" s="789"/>
      <c r="AA799" s="789"/>
      <c r="AB799" s="789"/>
      <c r="AC799" s="789"/>
      <c r="AD799" s="789"/>
      <c r="AE799" s="789"/>
    </row>
    <row r="800" spans="1:31">
      <c r="A800" s="789"/>
      <c r="K800" s="789"/>
      <c r="L800" s="789"/>
      <c r="M800" s="789"/>
      <c r="N800" s="789"/>
      <c r="O800" s="789"/>
      <c r="P800" s="789"/>
      <c r="Q800" s="789"/>
      <c r="R800" s="789"/>
      <c r="S800" s="789"/>
      <c r="T800" s="789"/>
      <c r="U800" s="789"/>
      <c r="V800" s="789"/>
      <c r="W800" s="789"/>
      <c r="X800" s="789"/>
      <c r="Y800" s="789"/>
      <c r="Z800" s="789"/>
      <c r="AA800" s="789"/>
      <c r="AB800" s="789"/>
      <c r="AC800" s="789"/>
      <c r="AD800" s="789"/>
      <c r="AE800" s="789"/>
    </row>
    <row r="801" spans="1:31">
      <c r="A801" s="789"/>
      <c r="K801" s="789"/>
      <c r="L801" s="789"/>
      <c r="M801" s="789"/>
      <c r="N801" s="789"/>
      <c r="O801" s="789"/>
      <c r="P801" s="789"/>
      <c r="Q801" s="789"/>
      <c r="R801" s="789"/>
      <c r="S801" s="789"/>
      <c r="T801" s="789"/>
      <c r="U801" s="789"/>
      <c r="V801" s="789"/>
      <c r="W801" s="789"/>
      <c r="X801" s="789"/>
      <c r="Y801" s="789"/>
      <c r="Z801" s="789"/>
      <c r="AA801" s="789"/>
      <c r="AB801" s="789"/>
      <c r="AC801" s="789"/>
      <c r="AD801" s="789"/>
      <c r="AE801" s="789"/>
    </row>
    <row r="802" spans="1:31">
      <c r="A802" s="789"/>
      <c r="K802" s="789"/>
      <c r="L802" s="789"/>
      <c r="M802" s="789"/>
      <c r="N802" s="789"/>
      <c r="O802" s="789"/>
      <c r="P802" s="789"/>
      <c r="Q802" s="789"/>
      <c r="R802" s="789"/>
      <c r="S802" s="789"/>
      <c r="T802" s="789"/>
      <c r="U802" s="789"/>
      <c r="V802" s="789"/>
      <c r="W802" s="789"/>
      <c r="X802" s="789"/>
      <c r="Y802" s="789"/>
      <c r="Z802" s="789"/>
      <c r="AA802" s="789"/>
      <c r="AB802" s="789"/>
      <c r="AC802" s="789"/>
      <c r="AD802" s="789"/>
      <c r="AE802" s="789"/>
    </row>
    <row r="803" spans="1:31">
      <c r="A803" s="789"/>
      <c r="K803" s="789"/>
      <c r="L803" s="789"/>
      <c r="M803" s="789"/>
      <c r="N803" s="789"/>
      <c r="O803" s="789"/>
      <c r="P803" s="789"/>
      <c r="Q803" s="789"/>
      <c r="R803" s="789"/>
      <c r="S803" s="789"/>
      <c r="T803" s="789"/>
      <c r="U803" s="789"/>
      <c r="V803" s="789"/>
      <c r="W803" s="789"/>
      <c r="X803" s="789"/>
      <c r="Y803" s="789"/>
      <c r="Z803" s="789"/>
      <c r="AA803" s="789"/>
      <c r="AB803" s="789"/>
      <c r="AC803" s="789"/>
      <c r="AD803" s="789"/>
      <c r="AE803" s="789"/>
    </row>
    <row r="804" spans="1:31">
      <c r="A804" s="789"/>
      <c r="K804" s="789"/>
      <c r="L804" s="789"/>
      <c r="M804" s="789"/>
      <c r="N804" s="789"/>
      <c r="O804" s="789"/>
      <c r="P804" s="789"/>
      <c r="Q804" s="789"/>
      <c r="R804" s="789"/>
      <c r="S804" s="789"/>
      <c r="T804" s="789"/>
      <c r="U804" s="789"/>
      <c r="V804" s="789"/>
      <c r="W804" s="789"/>
      <c r="X804" s="789"/>
      <c r="Y804" s="789"/>
      <c r="Z804" s="789"/>
      <c r="AA804" s="789"/>
      <c r="AB804" s="789"/>
      <c r="AC804" s="789"/>
      <c r="AD804" s="789"/>
      <c r="AE804" s="789"/>
    </row>
    <row r="805" spans="1:31">
      <c r="A805" s="789"/>
      <c r="K805" s="789"/>
      <c r="L805" s="789"/>
      <c r="M805" s="789"/>
      <c r="N805" s="789"/>
      <c r="O805" s="789"/>
      <c r="P805" s="789"/>
      <c r="Q805" s="789"/>
      <c r="R805" s="789"/>
      <c r="S805" s="789"/>
      <c r="T805" s="789"/>
      <c r="U805" s="789"/>
      <c r="V805" s="789"/>
      <c r="W805" s="789"/>
      <c r="X805" s="789"/>
      <c r="Y805" s="789"/>
      <c r="Z805" s="789"/>
      <c r="AA805" s="789"/>
      <c r="AB805" s="789"/>
      <c r="AC805" s="789"/>
      <c r="AD805" s="789"/>
      <c r="AE805" s="789"/>
    </row>
    <row r="806" spans="1:31">
      <c r="A806" s="789"/>
      <c r="K806" s="789"/>
      <c r="L806" s="789"/>
      <c r="M806" s="789"/>
      <c r="N806" s="789"/>
      <c r="O806" s="789"/>
      <c r="P806" s="789"/>
      <c r="Q806" s="789"/>
      <c r="R806" s="789"/>
      <c r="S806" s="789"/>
      <c r="T806" s="789"/>
      <c r="U806" s="789"/>
      <c r="V806" s="789"/>
      <c r="W806" s="789"/>
      <c r="X806" s="789"/>
      <c r="Y806" s="789"/>
      <c r="Z806" s="789"/>
      <c r="AA806" s="789"/>
      <c r="AB806" s="789"/>
      <c r="AC806" s="789"/>
      <c r="AD806" s="789"/>
      <c r="AE806" s="789"/>
    </row>
    <row r="807" spans="1:31">
      <c r="A807" s="789"/>
      <c r="K807" s="789"/>
      <c r="L807" s="789"/>
      <c r="M807" s="789"/>
      <c r="N807" s="789"/>
      <c r="O807" s="789"/>
      <c r="P807" s="789"/>
      <c r="Q807" s="789"/>
      <c r="R807" s="789"/>
      <c r="S807" s="789"/>
      <c r="T807" s="789"/>
      <c r="U807" s="789"/>
      <c r="V807" s="789"/>
      <c r="W807" s="789"/>
      <c r="X807" s="789"/>
      <c r="Y807" s="789"/>
      <c r="Z807" s="789"/>
      <c r="AA807" s="789"/>
      <c r="AB807" s="789"/>
      <c r="AC807" s="789"/>
      <c r="AD807" s="789"/>
      <c r="AE807" s="789"/>
    </row>
    <row r="808" spans="1:31">
      <c r="A808" s="789"/>
      <c r="K808" s="789"/>
      <c r="L808" s="789"/>
      <c r="M808" s="789"/>
      <c r="N808" s="789"/>
      <c r="O808" s="789"/>
      <c r="P808" s="789"/>
      <c r="Q808" s="789"/>
      <c r="R808" s="789"/>
      <c r="S808" s="789"/>
      <c r="T808" s="789"/>
      <c r="U808" s="789"/>
      <c r="V808" s="789"/>
      <c r="W808" s="789"/>
      <c r="X808" s="789"/>
      <c r="Y808" s="789"/>
      <c r="Z808" s="789"/>
      <c r="AA808" s="789"/>
      <c r="AB808" s="789"/>
      <c r="AC808" s="789"/>
      <c r="AD808" s="789"/>
      <c r="AE808" s="789"/>
    </row>
    <row r="809" spans="1:31">
      <c r="A809" s="789"/>
      <c r="K809" s="789"/>
      <c r="L809" s="789"/>
      <c r="M809" s="789"/>
      <c r="N809" s="789"/>
      <c r="O809" s="789"/>
      <c r="P809" s="789"/>
      <c r="Q809" s="789"/>
      <c r="R809" s="789"/>
      <c r="S809" s="789"/>
      <c r="T809" s="789"/>
      <c r="U809" s="789"/>
      <c r="V809" s="789"/>
      <c r="W809" s="789"/>
      <c r="X809" s="789"/>
      <c r="Y809" s="789"/>
      <c r="Z809" s="789"/>
      <c r="AA809" s="789"/>
      <c r="AB809" s="789"/>
      <c r="AC809" s="789"/>
      <c r="AD809" s="789"/>
      <c r="AE809" s="789"/>
    </row>
    <row r="810" spans="1:31">
      <c r="A810" s="789"/>
      <c r="K810" s="789"/>
      <c r="L810" s="789"/>
      <c r="M810" s="789"/>
      <c r="N810" s="789"/>
      <c r="O810" s="789"/>
      <c r="P810" s="789"/>
      <c r="Q810" s="789"/>
      <c r="R810" s="789"/>
      <c r="S810" s="789"/>
      <c r="T810" s="789"/>
      <c r="U810" s="789"/>
      <c r="V810" s="789"/>
      <c r="W810" s="789"/>
      <c r="X810" s="789"/>
      <c r="Y810" s="789"/>
      <c r="Z810" s="789"/>
      <c r="AA810" s="789"/>
      <c r="AB810" s="789"/>
      <c r="AC810" s="789"/>
      <c r="AD810" s="789"/>
      <c r="AE810" s="789"/>
    </row>
    <row r="811" spans="1:31">
      <c r="A811" s="789"/>
      <c r="K811" s="789"/>
      <c r="L811" s="789"/>
      <c r="M811" s="789"/>
      <c r="N811" s="789"/>
      <c r="O811" s="789"/>
      <c r="P811" s="789"/>
      <c r="Q811" s="789"/>
      <c r="R811" s="789"/>
      <c r="S811" s="789"/>
      <c r="T811" s="789"/>
      <c r="U811" s="789"/>
      <c r="V811" s="789"/>
      <c r="W811" s="789"/>
      <c r="X811" s="789"/>
      <c r="Y811" s="789"/>
      <c r="Z811" s="789"/>
      <c r="AA811" s="789"/>
      <c r="AB811" s="789"/>
      <c r="AC811" s="789"/>
      <c r="AD811" s="789"/>
      <c r="AE811" s="789"/>
    </row>
    <row r="812" spans="1:31">
      <c r="A812" s="789"/>
      <c r="K812" s="789"/>
      <c r="L812" s="789"/>
      <c r="M812" s="789"/>
      <c r="N812" s="789"/>
      <c r="O812" s="789"/>
      <c r="P812" s="789"/>
      <c r="Q812" s="789"/>
      <c r="R812" s="789"/>
      <c r="S812" s="789"/>
      <c r="T812" s="789"/>
      <c r="U812" s="789"/>
      <c r="V812" s="789"/>
      <c r="W812" s="789"/>
      <c r="X812" s="789"/>
      <c r="Y812" s="789"/>
      <c r="Z812" s="789"/>
      <c r="AA812" s="789"/>
      <c r="AB812" s="789"/>
      <c r="AC812" s="789"/>
      <c r="AD812" s="789"/>
      <c r="AE812" s="789"/>
    </row>
    <row r="813" spans="1:31">
      <c r="A813" s="789"/>
      <c r="K813" s="789"/>
      <c r="L813" s="789"/>
      <c r="M813" s="789"/>
      <c r="N813" s="789"/>
      <c r="O813" s="789"/>
      <c r="P813" s="789"/>
      <c r="Q813" s="789"/>
      <c r="R813" s="789"/>
      <c r="S813" s="789"/>
      <c r="T813" s="789"/>
      <c r="U813" s="789"/>
      <c r="V813" s="789"/>
      <c r="W813" s="789"/>
      <c r="X813" s="789"/>
      <c r="Y813" s="789"/>
      <c r="Z813" s="789"/>
      <c r="AA813" s="789"/>
      <c r="AB813" s="789"/>
      <c r="AC813" s="789"/>
      <c r="AD813" s="789"/>
      <c r="AE813" s="789"/>
    </row>
    <row r="814" spans="1:31">
      <c r="A814" s="789"/>
      <c r="K814" s="789"/>
      <c r="L814" s="789"/>
      <c r="M814" s="789"/>
      <c r="N814" s="789"/>
      <c r="O814" s="789"/>
      <c r="P814" s="789"/>
      <c r="Q814" s="789"/>
      <c r="R814" s="789"/>
      <c r="S814" s="789"/>
      <c r="T814" s="789"/>
      <c r="U814" s="789"/>
      <c r="V814" s="789"/>
      <c r="W814" s="789"/>
      <c r="X814" s="789"/>
      <c r="Y814" s="789"/>
      <c r="Z814" s="789"/>
      <c r="AA814" s="789"/>
      <c r="AB814" s="789"/>
      <c r="AC814" s="789"/>
      <c r="AD814" s="789"/>
      <c r="AE814" s="789"/>
    </row>
    <row r="815" spans="1:31">
      <c r="A815" s="789"/>
      <c r="K815" s="789"/>
      <c r="L815" s="789"/>
      <c r="M815" s="789"/>
      <c r="N815" s="789"/>
      <c r="O815" s="789"/>
      <c r="P815" s="789"/>
      <c r="Q815" s="789"/>
      <c r="R815" s="789"/>
      <c r="S815" s="789"/>
      <c r="T815" s="789"/>
      <c r="U815" s="789"/>
      <c r="V815" s="789"/>
      <c r="W815" s="789"/>
      <c r="X815" s="789"/>
      <c r="Y815" s="789"/>
      <c r="Z815" s="789"/>
      <c r="AA815" s="789"/>
      <c r="AB815" s="789"/>
      <c r="AC815" s="789"/>
      <c r="AD815" s="789"/>
      <c r="AE815" s="789"/>
    </row>
    <row r="816" spans="1:31">
      <c r="A816" s="789"/>
      <c r="K816" s="789"/>
      <c r="L816" s="789"/>
      <c r="M816" s="789"/>
      <c r="N816" s="789"/>
      <c r="O816" s="789"/>
      <c r="P816" s="789"/>
      <c r="Q816" s="789"/>
      <c r="R816" s="789"/>
      <c r="S816" s="789"/>
      <c r="T816" s="789"/>
      <c r="U816" s="789"/>
      <c r="V816" s="789"/>
      <c r="W816" s="789"/>
      <c r="X816" s="789"/>
      <c r="Y816" s="789"/>
      <c r="Z816" s="789"/>
      <c r="AA816" s="789"/>
      <c r="AB816" s="789"/>
      <c r="AC816" s="789"/>
      <c r="AD816" s="789"/>
      <c r="AE816" s="789"/>
    </row>
    <row r="817" spans="1:31">
      <c r="A817" s="789"/>
      <c r="K817" s="789"/>
      <c r="L817" s="789"/>
      <c r="M817" s="789"/>
      <c r="N817" s="789"/>
      <c r="O817" s="789"/>
      <c r="P817" s="789"/>
      <c r="Q817" s="789"/>
      <c r="R817" s="789"/>
      <c r="S817" s="789"/>
      <c r="T817" s="789"/>
      <c r="U817" s="789"/>
      <c r="V817" s="789"/>
      <c r="W817" s="789"/>
      <c r="X817" s="789"/>
      <c r="Y817" s="789"/>
      <c r="Z817" s="789"/>
      <c r="AA817" s="789"/>
      <c r="AB817" s="789"/>
      <c r="AC817" s="789"/>
      <c r="AD817" s="789"/>
      <c r="AE817" s="789"/>
    </row>
    <row r="818" spans="1:31">
      <c r="A818" s="789"/>
      <c r="K818" s="789"/>
      <c r="L818" s="789"/>
      <c r="M818" s="789"/>
      <c r="N818" s="789"/>
      <c r="O818" s="789"/>
      <c r="P818" s="789"/>
      <c r="Q818" s="789"/>
      <c r="R818" s="789"/>
      <c r="S818" s="789"/>
      <c r="T818" s="789"/>
      <c r="U818" s="789"/>
      <c r="V818" s="789"/>
      <c r="W818" s="789"/>
      <c r="X818" s="789"/>
      <c r="Y818" s="789"/>
      <c r="Z818" s="789"/>
      <c r="AA818" s="789"/>
      <c r="AB818" s="789"/>
      <c r="AC818" s="789"/>
      <c r="AD818" s="789"/>
      <c r="AE818" s="789"/>
    </row>
    <row r="819" spans="1:31">
      <c r="A819" s="789"/>
      <c r="K819" s="789"/>
      <c r="L819" s="789"/>
      <c r="M819" s="789"/>
      <c r="N819" s="789"/>
      <c r="O819" s="789"/>
      <c r="P819" s="789"/>
      <c r="Q819" s="789"/>
      <c r="R819" s="789"/>
      <c r="S819" s="789"/>
      <c r="T819" s="789"/>
      <c r="U819" s="789"/>
      <c r="V819" s="789"/>
      <c r="W819" s="789"/>
      <c r="X819" s="789"/>
      <c r="Y819" s="789"/>
      <c r="Z819" s="789"/>
      <c r="AA819" s="789"/>
      <c r="AB819" s="789"/>
      <c r="AC819" s="789"/>
      <c r="AD819" s="789"/>
      <c r="AE819" s="789"/>
    </row>
    <row r="820" spans="1:31">
      <c r="A820" s="789"/>
      <c r="K820" s="789"/>
      <c r="L820" s="789"/>
      <c r="M820" s="789"/>
      <c r="N820" s="789"/>
      <c r="O820" s="789"/>
      <c r="P820" s="789"/>
      <c r="Q820" s="789"/>
      <c r="R820" s="789"/>
      <c r="S820" s="789"/>
      <c r="T820" s="789"/>
      <c r="U820" s="789"/>
      <c r="V820" s="789"/>
      <c r="W820" s="789"/>
      <c r="X820" s="789"/>
      <c r="Y820" s="789"/>
      <c r="Z820" s="789"/>
      <c r="AA820" s="789"/>
      <c r="AB820" s="789"/>
      <c r="AC820" s="789"/>
      <c r="AD820" s="789"/>
      <c r="AE820" s="789"/>
    </row>
    <row r="821" spans="1:31">
      <c r="A821" s="789"/>
      <c r="K821" s="789"/>
      <c r="L821" s="789"/>
      <c r="M821" s="789"/>
      <c r="N821" s="789"/>
      <c r="O821" s="789"/>
      <c r="P821" s="789"/>
      <c r="Q821" s="789"/>
      <c r="R821" s="789"/>
      <c r="S821" s="789"/>
      <c r="T821" s="789"/>
      <c r="U821" s="789"/>
      <c r="V821" s="789"/>
      <c r="W821" s="789"/>
      <c r="X821" s="789"/>
      <c r="Y821" s="789"/>
      <c r="Z821" s="789"/>
      <c r="AA821" s="789"/>
      <c r="AB821" s="789"/>
      <c r="AC821" s="789"/>
      <c r="AD821" s="789"/>
      <c r="AE821" s="789"/>
    </row>
    <row r="822" spans="1:31">
      <c r="A822" s="789"/>
      <c r="K822" s="789"/>
      <c r="L822" s="789"/>
      <c r="M822" s="789"/>
      <c r="N822" s="789"/>
      <c r="O822" s="789"/>
      <c r="P822" s="789"/>
      <c r="Q822" s="789"/>
      <c r="R822" s="789"/>
      <c r="S822" s="789"/>
      <c r="T822" s="789"/>
      <c r="U822" s="789"/>
      <c r="V822" s="789"/>
      <c r="W822" s="789"/>
      <c r="X822" s="789"/>
      <c r="Y822" s="789"/>
      <c r="Z822" s="789"/>
      <c r="AA822" s="789"/>
      <c r="AB822" s="789"/>
      <c r="AC822" s="789"/>
      <c r="AD822" s="789"/>
      <c r="AE822" s="789"/>
    </row>
    <row r="823" spans="1:31">
      <c r="A823" s="789"/>
      <c r="K823" s="789"/>
      <c r="L823" s="789"/>
      <c r="M823" s="789"/>
      <c r="N823" s="789"/>
      <c r="O823" s="789"/>
      <c r="P823" s="789"/>
      <c r="Q823" s="789"/>
      <c r="R823" s="789"/>
      <c r="S823" s="789"/>
      <c r="T823" s="789"/>
      <c r="U823" s="789"/>
      <c r="V823" s="789"/>
      <c r="W823" s="789"/>
      <c r="X823" s="789"/>
      <c r="Y823" s="789"/>
      <c r="Z823" s="789"/>
      <c r="AA823" s="789"/>
      <c r="AB823" s="789"/>
      <c r="AC823" s="789"/>
      <c r="AD823" s="789"/>
      <c r="AE823" s="789"/>
    </row>
    <row r="824" spans="1:31">
      <c r="A824" s="789"/>
      <c r="K824" s="789"/>
      <c r="L824" s="789"/>
      <c r="M824" s="789"/>
      <c r="N824" s="789"/>
      <c r="O824" s="789"/>
      <c r="P824" s="789"/>
      <c r="Q824" s="789"/>
      <c r="R824" s="789"/>
      <c r="S824" s="789"/>
      <c r="T824" s="789"/>
      <c r="U824" s="789"/>
      <c r="V824" s="789"/>
      <c r="W824" s="789"/>
      <c r="X824" s="789"/>
      <c r="Y824" s="789"/>
      <c r="Z824" s="789"/>
      <c r="AA824" s="789"/>
      <c r="AB824" s="789"/>
      <c r="AC824" s="789"/>
      <c r="AD824" s="789"/>
      <c r="AE824" s="789"/>
    </row>
    <row r="825" spans="1:31">
      <c r="A825" s="789"/>
      <c r="K825" s="789"/>
      <c r="L825" s="789"/>
      <c r="M825" s="789"/>
      <c r="N825" s="789"/>
      <c r="O825" s="789"/>
      <c r="P825" s="789"/>
      <c r="Q825" s="789"/>
      <c r="R825" s="789"/>
      <c r="S825" s="789"/>
      <c r="T825" s="789"/>
      <c r="U825" s="789"/>
      <c r="V825" s="789"/>
      <c r="W825" s="789"/>
      <c r="X825" s="789"/>
      <c r="Y825" s="789"/>
      <c r="Z825" s="789"/>
      <c r="AA825" s="789"/>
      <c r="AB825" s="789"/>
      <c r="AC825" s="789"/>
      <c r="AD825" s="789"/>
      <c r="AE825" s="789"/>
    </row>
    <row r="826" spans="1:31">
      <c r="A826" s="789"/>
      <c r="K826" s="789"/>
      <c r="L826" s="789"/>
      <c r="M826" s="789"/>
      <c r="N826" s="789"/>
      <c r="O826" s="789"/>
      <c r="P826" s="789"/>
      <c r="Q826" s="789"/>
      <c r="R826" s="789"/>
      <c r="S826" s="789"/>
      <c r="T826" s="789"/>
      <c r="U826" s="789"/>
      <c r="V826" s="789"/>
      <c r="W826" s="789"/>
      <c r="X826" s="789"/>
      <c r="Y826" s="789"/>
      <c r="Z826" s="789"/>
      <c r="AA826" s="789"/>
      <c r="AB826" s="789"/>
      <c r="AC826" s="789"/>
      <c r="AD826" s="789"/>
      <c r="AE826" s="789"/>
    </row>
    <row r="827" spans="1:31">
      <c r="A827" s="789"/>
      <c r="K827" s="789"/>
      <c r="L827" s="789"/>
      <c r="M827" s="789"/>
      <c r="N827" s="789"/>
      <c r="O827" s="789"/>
      <c r="P827" s="789"/>
      <c r="Q827" s="789"/>
      <c r="R827" s="789"/>
      <c r="S827" s="789"/>
      <c r="T827" s="789"/>
      <c r="U827" s="789"/>
      <c r="V827" s="789"/>
      <c r="W827" s="789"/>
      <c r="X827" s="789"/>
      <c r="Y827" s="789"/>
      <c r="Z827" s="789"/>
      <c r="AA827" s="789"/>
      <c r="AB827" s="789"/>
      <c r="AC827" s="789"/>
      <c r="AD827" s="789"/>
      <c r="AE827" s="789"/>
    </row>
    <row r="828" spans="1:31">
      <c r="A828" s="789"/>
      <c r="K828" s="789"/>
      <c r="L828" s="789"/>
      <c r="M828" s="789"/>
      <c r="N828" s="789"/>
      <c r="O828" s="789"/>
      <c r="P828" s="789"/>
      <c r="Q828" s="789"/>
      <c r="R828" s="789"/>
      <c r="S828" s="789"/>
      <c r="T828" s="789"/>
      <c r="U828" s="789"/>
      <c r="V828" s="789"/>
      <c r="W828" s="789"/>
      <c r="X828" s="789"/>
      <c r="Y828" s="789"/>
      <c r="Z828" s="789"/>
      <c r="AA828" s="789"/>
      <c r="AB828" s="789"/>
      <c r="AC828" s="789"/>
      <c r="AD828" s="789"/>
      <c r="AE828" s="789"/>
    </row>
    <row r="829" spans="1:31">
      <c r="A829" s="789"/>
      <c r="K829" s="789"/>
      <c r="L829" s="789"/>
      <c r="M829" s="789"/>
      <c r="N829" s="789"/>
      <c r="O829" s="789"/>
      <c r="P829" s="789"/>
      <c r="Q829" s="789"/>
      <c r="R829" s="789"/>
      <c r="S829" s="789"/>
      <c r="T829" s="789"/>
      <c r="U829" s="789"/>
      <c r="V829" s="789"/>
      <c r="W829" s="789"/>
      <c r="X829" s="789"/>
      <c r="Y829" s="789"/>
      <c r="Z829" s="789"/>
      <c r="AA829" s="789"/>
      <c r="AB829" s="789"/>
      <c r="AC829" s="789"/>
      <c r="AD829" s="789"/>
      <c r="AE829" s="789"/>
    </row>
    <row r="830" spans="1:31">
      <c r="A830" s="789"/>
      <c r="K830" s="789"/>
      <c r="L830" s="789"/>
      <c r="M830" s="789"/>
      <c r="N830" s="789"/>
      <c r="O830" s="789"/>
      <c r="P830" s="789"/>
      <c r="Q830" s="789"/>
      <c r="R830" s="789"/>
      <c r="S830" s="789"/>
      <c r="T830" s="789"/>
      <c r="U830" s="789"/>
      <c r="V830" s="789"/>
      <c r="W830" s="789"/>
      <c r="X830" s="789"/>
      <c r="Y830" s="789"/>
      <c r="Z830" s="789"/>
      <c r="AA830" s="789"/>
      <c r="AB830" s="789"/>
      <c r="AC830" s="789"/>
      <c r="AD830" s="789"/>
      <c r="AE830" s="789"/>
    </row>
    <row r="831" spans="1:31">
      <c r="A831" s="789"/>
      <c r="K831" s="789"/>
      <c r="L831" s="789"/>
      <c r="M831" s="789"/>
      <c r="N831" s="789"/>
      <c r="O831" s="789"/>
      <c r="P831" s="789"/>
      <c r="Q831" s="789"/>
      <c r="R831" s="789"/>
      <c r="S831" s="789"/>
      <c r="T831" s="789"/>
      <c r="U831" s="789"/>
      <c r="V831" s="789"/>
      <c r="W831" s="789"/>
      <c r="X831" s="789"/>
      <c r="Y831" s="789"/>
      <c r="Z831" s="789"/>
      <c r="AA831" s="789"/>
      <c r="AB831" s="789"/>
      <c r="AC831" s="789"/>
      <c r="AD831" s="789"/>
      <c r="AE831" s="789"/>
    </row>
    <row r="832" spans="1:31">
      <c r="A832" s="789"/>
      <c r="K832" s="789"/>
      <c r="L832" s="789"/>
      <c r="M832" s="789"/>
      <c r="N832" s="789"/>
      <c r="O832" s="789"/>
      <c r="P832" s="789"/>
      <c r="Q832" s="789"/>
      <c r="R832" s="789"/>
      <c r="S832" s="789"/>
      <c r="T832" s="789"/>
      <c r="U832" s="789"/>
      <c r="V832" s="789"/>
      <c r="W832" s="789"/>
      <c r="X832" s="789"/>
      <c r="Y832" s="789"/>
      <c r="Z832" s="789"/>
      <c r="AA832" s="789"/>
      <c r="AB832" s="789"/>
      <c r="AC832" s="789"/>
      <c r="AD832" s="789"/>
      <c r="AE832" s="789"/>
    </row>
    <row r="833" spans="1:31">
      <c r="A833" s="789"/>
      <c r="K833" s="789"/>
      <c r="L833" s="789"/>
      <c r="M833" s="789"/>
      <c r="N833" s="789"/>
      <c r="O833" s="789"/>
      <c r="P833" s="789"/>
      <c r="Q833" s="789"/>
      <c r="R833" s="789"/>
      <c r="S833" s="789"/>
      <c r="T833" s="789"/>
      <c r="U833" s="789"/>
      <c r="V833" s="789"/>
      <c r="W833" s="789"/>
      <c r="X833" s="789"/>
      <c r="Y833" s="789"/>
      <c r="Z833" s="789"/>
      <c r="AA833" s="789"/>
      <c r="AB833" s="789"/>
      <c r="AC833" s="789"/>
      <c r="AD833" s="789"/>
      <c r="AE833" s="789"/>
    </row>
    <row r="834" spans="1:31">
      <c r="A834" s="789"/>
      <c r="K834" s="789"/>
      <c r="L834" s="789"/>
      <c r="M834" s="789"/>
      <c r="N834" s="789"/>
      <c r="O834" s="789"/>
      <c r="P834" s="789"/>
      <c r="Q834" s="789"/>
      <c r="R834" s="789"/>
      <c r="S834" s="789"/>
      <c r="T834" s="789"/>
      <c r="U834" s="789"/>
      <c r="V834" s="789"/>
      <c r="W834" s="789"/>
      <c r="X834" s="789"/>
      <c r="Y834" s="789"/>
      <c r="Z834" s="789"/>
      <c r="AA834" s="789"/>
      <c r="AB834" s="789"/>
      <c r="AC834" s="789"/>
      <c r="AD834" s="789"/>
      <c r="AE834" s="789"/>
    </row>
    <row r="835" spans="1:31">
      <c r="A835" s="789"/>
      <c r="K835" s="789"/>
      <c r="L835" s="789"/>
      <c r="M835" s="789"/>
      <c r="N835" s="789"/>
      <c r="O835" s="789"/>
      <c r="P835" s="789"/>
      <c r="Q835" s="789"/>
      <c r="R835" s="789"/>
      <c r="S835" s="789"/>
      <c r="T835" s="789"/>
      <c r="U835" s="789"/>
      <c r="V835" s="789"/>
      <c r="W835" s="789"/>
      <c r="X835" s="789"/>
      <c r="Y835" s="789"/>
      <c r="Z835" s="789"/>
      <c r="AA835" s="789"/>
      <c r="AB835" s="789"/>
      <c r="AC835" s="789"/>
      <c r="AD835" s="789"/>
      <c r="AE835" s="789"/>
    </row>
    <row r="836" spans="1:31">
      <c r="A836" s="789"/>
      <c r="K836" s="789"/>
      <c r="L836" s="789"/>
      <c r="M836" s="789"/>
      <c r="N836" s="789"/>
      <c r="O836" s="789"/>
      <c r="P836" s="789"/>
      <c r="Q836" s="789"/>
      <c r="R836" s="789"/>
      <c r="S836" s="789"/>
      <c r="T836" s="789"/>
      <c r="U836" s="789"/>
      <c r="V836" s="789"/>
      <c r="W836" s="789"/>
      <c r="X836" s="789"/>
      <c r="Y836" s="789"/>
      <c r="Z836" s="789"/>
      <c r="AA836" s="789"/>
      <c r="AB836" s="789"/>
      <c r="AC836" s="789"/>
      <c r="AD836" s="789"/>
      <c r="AE836" s="789"/>
    </row>
    <row r="837" spans="1:31">
      <c r="A837" s="789"/>
      <c r="K837" s="789"/>
      <c r="L837" s="789"/>
      <c r="M837" s="789"/>
      <c r="N837" s="789"/>
      <c r="O837" s="789"/>
      <c r="P837" s="789"/>
      <c r="Q837" s="789"/>
      <c r="R837" s="789"/>
      <c r="S837" s="789"/>
      <c r="T837" s="789"/>
      <c r="U837" s="789"/>
      <c r="V837" s="789"/>
      <c r="W837" s="789"/>
      <c r="X837" s="789"/>
      <c r="Y837" s="789"/>
      <c r="Z837" s="789"/>
      <c r="AA837" s="789"/>
      <c r="AB837" s="789"/>
      <c r="AC837" s="789"/>
      <c r="AD837" s="789"/>
      <c r="AE837" s="789"/>
    </row>
    <row r="838" spans="1:31">
      <c r="A838" s="789"/>
      <c r="K838" s="789"/>
      <c r="L838" s="789"/>
      <c r="M838" s="789"/>
      <c r="N838" s="789"/>
      <c r="O838" s="789"/>
      <c r="P838" s="789"/>
      <c r="Q838" s="789"/>
      <c r="R838" s="789"/>
      <c r="S838" s="789"/>
      <c r="T838" s="789"/>
      <c r="U838" s="789"/>
      <c r="V838" s="789"/>
      <c r="W838" s="789"/>
      <c r="X838" s="789"/>
      <c r="Y838" s="789"/>
      <c r="Z838" s="789"/>
      <c r="AA838" s="789"/>
      <c r="AB838" s="789"/>
      <c r="AC838" s="789"/>
      <c r="AD838" s="789"/>
      <c r="AE838" s="789"/>
    </row>
    <row r="839" spans="1:31">
      <c r="A839" s="789"/>
      <c r="K839" s="789"/>
      <c r="L839" s="789"/>
      <c r="M839" s="789"/>
      <c r="N839" s="789"/>
      <c r="O839" s="789"/>
      <c r="P839" s="789"/>
      <c r="Q839" s="789"/>
      <c r="R839" s="789"/>
      <c r="S839" s="789"/>
      <c r="T839" s="789"/>
      <c r="U839" s="789"/>
      <c r="V839" s="789"/>
      <c r="W839" s="789"/>
      <c r="X839" s="789"/>
      <c r="Y839" s="789"/>
      <c r="Z839" s="789"/>
      <c r="AA839" s="789"/>
      <c r="AB839" s="789"/>
      <c r="AC839" s="789"/>
      <c r="AD839" s="789"/>
      <c r="AE839" s="789"/>
    </row>
    <row r="840" spans="1:31">
      <c r="A840" s="789"/>
      <c r="K840" s="789"/>
      <c r="L840" s="789"/>
      <c r="M840" s="789"/>
      <c r="N840" s="789"/>
      <c r="O840" s="789"/>
      <c r="P840" s="789"/>
      <c r="Q840" s="789"/>
      <c r="R840" s="789"/>
      <c r="S840" s="789"/>
      <c r="T840" s="789"/>
      <c r="U840" s="789"/>
      <c r="V840" s="789"/>
      <c r="W840" s="789"/>
      <c r="X840" s="789"/>
      <c r="Y840" s="789"/>
      <c r="Z840" s="789"/>
      <c r="AA840" s="789"/>
      <c r="AB840" s="789"/>
      <c r="AC840" s="789"/>
      <c r="AD840" s="789"/>
      <c r="AE840" s="789"/>
    </row>
    <row r="841" spans="1:31">
      <c r="A841" s="789"/>
      <c r="K841" s="789"/>
      <c r="L841" s="789"/>
      <c r="M841" s="789"/>
      <c r="N841" s="789"/>
      <c r="O841" s="789"/>
      <c r="P841" s="789"/>
      <c r="Q841" s="789"/>
      <c r="R841" s="789"/>
      <c r="S841" s="789"/>
      <c r="T841" s="789"/>
      <c r="U841" s="789"/>
      <c r="V841" s="789"/>
      <c r="W841" s="789"/>
      <c r="X841" s="789"/>
      <c r="Y841" s="789"/>
      <c r="Z841" s="789"/>
      <c r="AA841" s="789"/>
      <c r="AB841" s="789"/>
      <c r="AC841" s="789"/>
      <c r="AD841" s="789"/>
      <c r="AE841" s="789"/>
    </row>
    <row r="842" spans="1:31">
      <c r="A842" s="789"/>
      <c r="K842" s="789"/>
      <c r="L842" s="789"/>
      <c r="M842" s="789"/>
      <c r="N842" s="789"/>
      <c r="O842" s="789"/>
      <c r="P842" s="789"/>
      <c r="Q842" s="789"/>
      <c r="R842" s="789"/>
      <c r="S842" s="789"/>
      <c r="T842" s="789"/>
      <c r="U842" s="789"/>
      <c r="V842" s="789"/>
      <c r="W842" s="789"/>
      <c r="X842" s="789"/>
      <c r="Y842" s="789"/>
      <c r="Z842" s="789"/>
      <c r="AA842" s="789"/>
      <c r="AB842" s="789"/>
      <c r="AC842" s="789"/>
      <c r="AD842" s="789"/>
      <c r="AE842" s="789"/>
    </row>
    <row r="843" spans="1:31">
      <c r="A843" s="789"/>
      <c r="K843" s="789"/>
      <c r="L843" s="789"/>
      <c r="M843" s="789"/>
      <c r="N843" s="789"/>
      <c r="O843" s="789"/>
      <c r="P843" s="789"/>
      <c r="Q843" s="789"/>
      <c r="R843" s="789"/>
      <c r="S843" s="789"/>
      <c r="T843" s="789"/>
      <c r="U843" s="789"/>
      <c r="V843" s="789"/>
      <c r="W843" s="789"/>
      <c r="X843" s="789"/>
      <c r="Y843" s="789"/>
      <c r="Z843" s="789"/>
      <c r="AA843" s="789"/>
      <c r="AB843" s="789"/>
      <c r="AC843" s="789"/>
      <c r="AD843" s="789"/>
      <c r="AE843" s="789"/>
    </row>
    <row r="844" spans="1:31">
      <c r="A844" s="789"/>
      <c r="K844" s="789"/>
      <c r="L844" s="789"/>
      <c r="M844" s="789"/>
      <c r="N844" s="789"/>
      <c r="O844" s="789"/>
      <c r="P844" s="789"/>
      <c r="Q844" s="789"/>
      <c r="R844" s="789"/>
      <c r="S844" s="789"/>
      <c r="T844" s="789"/>
      <c r="U844" s="789"/>
      <c r="V844" s="789"/>
      <c r="W844" s="789"/>
      <c r="X844" s="789"/>
      <c r="Y844" s="789"/>
      <c r="Z844" s="789"/>
      <c r="AA844" s="789"/>
      <c r="AB844" s="789"/>
      <c r="AC844" s="789"/>
      <c r="AD844" s="789"/>
      <c r="AE844" s="789"/>
    </row>
    <row r="845" spans="1:31">
      <c r="A845" s="789"/>
      <c r="K845" s="789"/>
      <c r="L845" s="789"/>
      <c r="M845" s="789"/>
      <c r="N845" s="789"/>
      <c r="O845" s="789"/>
      <c r="P845" s="789"/>
      <c r="Q845" s="789"/>
      <c r="R845" s="789"/>
      <c r="S845" s="789"/>
      <c r="T845" s="789"/>
      <c r="U845" s="789"/>
      <c r="V845" s="789"/>
      <c r="W845" s="789"/>
      <c r="X845" s="789"/>
      <c r="Y845" s="789"/>
      <c r="Z845" s="789"/>
      <c r="AA845" s="789"/>
      <c r="AB845" s="789"/>
      <c r="AC845" s="789"/>
      <c r="AD845" s="789"/>
      <c r="AE845" s="789"/>
    </row>
    <row r="846" spans="1:31">
      <c r="A846" s="789"/>
      <c r="K846" s="789"/>
      <c r="L846" s="789"/>
      <c r="M846" s="789"/>
      <c r="N846" s="789"/>
      <c r="O846" s="789"/>
      <c r="P846" s="789"/>
      <c r="Q846" s="789"/>
      <c r="R846" s="789"/>
      <c r="S846" s="789"/>
      <c r="T846" s="789"/>
      <c r="U846" s="789"/>
      <c r="V846" s="789"/>
      <c r="W846" s="789"/>
      <c r="X846" s="789"/>
      <c r="Y846" s="789"/>
      <c r="Z846" s="789"/>
      <c r="AA846" s="789"/>
      <c r="AB846" s="789"/>
      <c r="AC846" s="789"/>
      <c r="AD846" s="789"/>
      <c r="AE846" s="789"/>
    </row>
    <row r="847" spans="1:31">
      <c r="A847" s="789"/>
      <c r="K847" s="789"/>
      <c r="L847" s="789"/>
      <c r="M847" s="789"/>
      <c r="N847" s="789"/>
      <c r="O847" s="789"/>
      <c r="P847" s="789"/>
      <c r="Q847" s="789"/>
      <c r="R847" s="789"/>
      <c r="S847" s="789"/>
      <c r="T847" s="789"/>
      <c r="U847" s="789"/>
      <c r="V847" s="789"/>
      <c r="W847" s="789"/>
      <c r="X847" s="789"/>
      <c r="Y847" s="789"/>
      <c r="Z847" s="789"/>
      <c r="AA847" s="789"/>
      <c r="AB847" s="789"/>
      <c r="AC847" s="789"/>
      <c r="AD847" s="789"/>
      <c r="AE847" s="789"/>
    </row>
    <row r="848" spans="1:31">
      <c r="A848" s="789"/>
      <c r="K848" s="789"/>
      <c r="L848" s="789"/>
      <c r="M848" s="789"/>
      <c r="N848" s="789"/>
      <c r="O848" s="789"/>
      <c r="P848" s="789"/>
      <c r="Q848" s="789"/>
      <c r="R848" s="789"/>
      <c r="S848" s="789"/>
      <c r="T848" s="789"/>
      <c r="U848" s="789"/>
      <c r="V848" s="789"/>
      <c r="W848" s="789"/>
      <c r="X848" s="789"/>
      <c r="Y848" s="789"/>
      <c r="Z848" s="789"/>
      <c r="AA848" s="789"/>
      <c r="AB848" s="789"/>
      <c r="AC848" s="789"/>
      <c r="AD848" s="789"/>
      <c r="AE848" s="789"/>
    </row>
    <row r="849" spans="1:31">
      <c r="A849" s="789"/>
      <c r="K849" s="789"/>
      <c r="L849" s="789"/>
      <c r="M849" s="789"/>
      <c r="N849" s="789"/>
      <c r="O849" s="789"/>
      <c r="P849" s="789"/>
      <c r="Q849" s="789"/>
      <c r="R849" s="789"/>
      <c r="S849" s="789"/>
      <c r="T849" s="789"/>
      <c r="U849" s="789"/>
      <c r="V849" s="789"/>
      <c r="W849" s="789"/>
      <c r="X849" s="789"/>
      <c r="Y849" s="789"/>
      <c r="Z849" s="789"/>
      <c r="AA849" s="789"/>
      <c r="AB849" s="789"/>
      <c r="AC849" s="789"/>
      <c r="AD849" s="789"/>
      <c r="AE849" s="789"/>
    </row>
    <row r="850" spans="1:31">
      <c r="A850" s="789"/>
      <c r="K850" s="789"/>
      <c r="L850" s="789"/>
      <c r="M850" s="789"/>
      <c r="N850" s="789"/>
      <c r="O850" s="789"/>
      <c r="P850" s="789"/>
      <c r="Q850" s="789"/>
      <c r="R850" s="789"/>
      <c r="S850" s="789"/>
      <c r="T850" s="789"/>
      <c r="U850" s="789"/>
      <c r="V850" s="789"/>
      <c r="W850" s="789"/>
      <c r="X850" s="789"/>
      <c r="Y850" s="789"/>
      <c r="Z850" s="789"/>
      <c r="AA850" s="789"/>
      <c r="AB850" s="789"/>
      <c r="AC850" s="789"/>
      <c r="AD850" s="789"/>
      <c r="AE850" s="789"/>
    </row>
    <row r="851" spans="1:31">
      <c r="A851" s="789"/>
      <c r="K851" s="789"/>
      <c r="L851" s="789"/>
      <c r="M851" s="789"/>
      <c r="N851" s="789"/>
      <c r="O851" s="789"/>
      <c r="P851" s="789"/>
      <c r="Q851" s="789"/>
      <c r="R851" s="789"/>
      <c r="S851" s="789"/>
      <c r="T851" s="789"/>
      <c r="U851" s="789"/>
      <c r="V851" s="789"/>
      <c r="W851" s="789"/>
      <c r="X851" s="789"/>
      <c r="Y851" s="789"/>
      <c r="Z851" s="789"/>
      <c r="AA851" s="789"/>
      <c r="AB851" s="789"/>
      <c r="AC851" s="789"/>
      <c r="AD851" s="789"/>
      <c r="AE851" s="789"/>
    </row>
    <row r="852" spans="1:31">
      <c r="A852" s="789"/>
      <c r="K852" s="789"/>
      <c r="L852" s="789"/>
      <c r="M852" s="789"/>
      <c r="N852" s="789"/>
      <c r="O852" s="789"/>
      <c r="P852" s="789"/>
      <c r="Q852" s="789"/>
      <c r="R852" s="789"/>
      <c r="S852" s="789"/>
      <c r="T852" s="789"/>
      <c r="U852" s="789"/>
      <c r="V852" s="789"/>
      <c r="W852" s="789"/>
      <c r="X852" s="789"/>
      <c r="Y852" s="789"/>
      <c r="Z852" s="789"/>
      <c r="AA852" s="789"/>
      <c r="AB852" s="789"/>
      <c r="AC852" s="789"/>
      <c r="AD852" s="789"/>
      <c r="AE852" s="789"/>
    </row>
    <row r="853" spans="1:31">
      <c r="A853" s="789"/>
      <c r="K853" s="789"/>
      <c r="L853" s="789"/>
      <c r="M853" s="789"/>
      <c r="N853" s="789"/>
      <c r="O853" s="789"/>
      <c r="P853" s="789"/>
      <c r="Q853" s="789"/>
      <c r="R853" s="789"/>
      <c r="S853" s="789"/>
      <c r="T853" s="789"/>
      <c r="U853" s="789"/>
      <c r="V853" s="789"/>
      <c r="W853" s="789"/>
      <c r="X853" s="789"/>
      <c r="Y853" s="789"/>
      <c r="Z853" s="789"/>
      <c r="AA853" s="789"/>
      <c r="AB853" s="789"/>
      <c r="AC853" s="789"/>
      <c r="AD853" s="789"/>
      <c r="AE853" s="789"/>
    </row>
    <row r="854" spans="1:31">
      <c r="A854" s="789"/>
      <c r="K854" s="789"/>
      <c r="L854" s="789"/>
      <c r="M854" s="789"/>
      <c r="N854" s="789"/>
      <c r="O854" s="789"/>
      <c r="P854" s="789"/>
      <c r="Q854" s="789"/>
      <c r="R854" s="789"/>
      <c r="S854" s="789"/>
      <c r="T854" s="789"/>
      <c r="U854" s="789"/>
      <c r="V854" s="789"/>
      <c r="W854" s="789"/>
      <c r="X854" s="789"/>
      <c r="Y854" s="789"/>
      <c r="Z854" s="789"/>
      <c r="AA854" s="789"/>
      <c r="AB854" s="789"/>
      <c r="AC854" s="789"/>
      <c r="AD854" s="789"/>
      <c r="AE854" s="789"/>
    </row>
    <row r="855" spans="1:31">
      <c r="A855" s="789"/>
      <c r="K855" s="789"/>
      <c r="L855" s="789"/>
      <c r="M855" s="789"/>
      <c r="N855" s="789"/>
      <c r="O855" s="789"/>
      <c r="P855" s="789"/>
      <c r="Q855" s="789"/>
      <c r="R855" s="789"/>
      <c r="S855" s="789"/>
      <c r="T855" s="789"/>
      <c r="U855" s="789"/>
      <c r="V855" s="789"/>
      <c r="W855" s="789"/>
      <c r="X855" s="789"/>
      <c r="Y855" s="789"/>
      <c r="Z855" s="789"/>
      <c r="AA855" s="789"/>
      <c r="AB855" s="789"/>
      <c r="AC855" s="789"/>
      <c r="AD855" s="789"/>
      <c r="AE855" s="789"/>
    </row>
    <row r="856" spans="1:31">
      <c r="A856" s="789"/>
      <c r="K856" s="789"/>
      <c r="L856" s="789"/>
      <c r="M856" s="789"/>
      <c r="N856" s="789"/>
      <c r="O856" s="789"/>
      <c r="P856" s="789"/>
      <c r="Q856" s="789"/>
      <c r="R856" s="789"/>
      <c r="S856" s="789"/>
      <c r="T856" s="789"/>
      <c r="U856" s="789"/>
      <c r="V856" s="789"/>
      <c r="W856" s="789"/>
      <c r="X856" s="789"/>
      <c r="Y856" s="789"/>
      <c r="Z856" s="789"/>
      <c r="AA856" s="789"/>
      <c r="AB856" s="789"/>
      <c r="AC856" s="789"/>
      <c r="AD856" s="789"/>
      <c r="AE856" s="789"/>
    </row>
    <row r="857" spans="1:31">
      <c r="A857" s="789"/>
      <c r="K857" s="789"/>
      <c r="L857" s="789"/>
      <c r="M857" s="789"/>
      <c r="N857" s="789"/>
      <c r="O857" s="789"/>
      <c r="P857" s="789"/>
      <c r="Q857" s="789"/>
      <c r="R857" s="789"/>
      <c r="S857" s="789"/>
      <c r="T857" s="789"/>
      <c r="U857" s="789"/>
      <c r="V857" s="789"/>
      <c r="W857" s="789"/>
      <c r="X857" s="789"/>
      <c r="Y857" s="789"/>
      <c r="Z857" s="789"/>
      <c r="AA857" s="789"/>
      <c r="AB857" s="789"/>
      <c r="AC857" s="789"/>
      <c r="AD857" s="789"/>
      <c r="AE857" s="789"/>
    </row>
    <row r="858" spans="1:31">
      <c r="A858" s="789"/>
      <c r="K858" s="789"/>
      <c r="L858" s="789"/>
      <c r="M858" s="789"/>
      <c r="N858" s="789"/>
      <c r="O858" s="789"/>
      <c r="P858" s="789"/>
      <c r="Q858" s="789"/>
      <c r="R858" s="789"/>
      <c r="S858" s="789"/>
      <c r="T858" s="789"/>
      <c r="U858" s="789"/>
      <c r="V858" s="789"/>
      <c r="W858" s="789"/>
      <c r="X858" s="789"/>
      <c r="Y858" s="789"/>
      <c r="Z858" s="789"/>
      <c r="AA858" s="789"/>
      <c r="AB858" s="789"/>
      <c r="AC858" s="789"/>
      <c r="AD858" s="789"/>
      <c r="AE858" s="789"/>
    </row>
    <row r="859" spans="1:31">
      <c r="A859" s="789"/>
      <c r="K859" s="789"/>
      <c r="L859" s="789"/>
      <c r="M859" s="789"/>
      <c r="N859" s="789"/>
      <c r="O859" s="789"/>
      <c r="P859" s="789"/>
      <c r="Q859" s="789"/>
      <c r="R859" s="789"/>
      <c r="S859" s="789"/>
      <c r="T859" s="789"/>
      <c r="U859" s="789"/>
      <c r="V859" s="789"/>
      <c r="W859" s="789"/>
      <c r="X859" s="789"/>
      <c r="Y859" s="789"/>
      <c r="Z859" s="789"/>
      <c r="AA859" s="789"/>
      <c r="AB859" s="789"/>
      <c r="AC859" s="789"/>
      <c r="AD859" s="789"/>
      <c r="AE859" s="789"/>
    </row>
    <row r="860" spans="1:31">
      <c r="A860" s="789"/>
      <c r="K860" s="789"/>
      <c r="L860" s="789"/>
      <c r="M860" s="789"/>
      <c r="N860" s="789"/>
      <c r="O860" s="789"/>
      <c r="P860" s="789"/>
      <c r="Q860" s="789"/>
      <c r="R860" s="789"/>
      <c r="S860" s="789"/>
      <c r="T860" s="789"/>
      <c r="U860" s="789"/>
      <c r="V860" s="789"/>
      <c r="W860" s="789"/>
      <c r="X860" s="789"/>
      <c r="Y860" s="789"/>
      <c r="Z860" s="789"/>
      <c r="AA860" s="789"/>
      <c r="AB860" s="789"/>
      <c r="AC860" s="789"/>
      <c r="AD860" s="789"/>
      <c r="AE860" s="789"/>
    </row>
    <row r="861" spans="1:31">
      <c r="A861" s="789"/>
      <c r="K861" s="789"/>
      <c r="L861" s="789"/>
      <c r="M861" s="789"/>
      <c r="N861" s="789"/>
      <c r="O861" s="789"/>
      <c r="P861" s="789"/>
      <c r="Q861" s="789"/>
      <c r="R861" s="789"/>
      <c r="S861" s="789"/>
      <c r="T861" s="789"/>
      <c r="U861" s="789"/>
      <c r="V861" s="789"/>
      <c r="W861" s="789"/>
      <c r="X861" s="789"/>
      <c r="Y861" s="789"/>
      <c r="Z861" s="789"/>
      <c r="AA861" s="789"/>
      <c r="AB861" s="789"/>
      <c r="AC861" s="789"/>
      <c r="AD861" s="789"/>
      <c r="AE861" s="789"/>
    </row>
    <row r="862" spans="1:31">
      <c r="A862" s="789"/>
      <c r="K862" s="789"/>
      <c r="L862" s="789"/>
      <c r="M862" s="789"/>
      <c r="N862" s="789"/>
      <c r="O862" s="789"/>
      <c r="P862" s="789"/>
      <c r="Q862" s="789"/>
      <c r="R862" s="789"/>
      <c r="S862" s="789"/>
      <c r="T862" s="789"/>
      <c r="U862" s="789"/>
      <c r="V862" s="789"/>
      <c r="W862" s="789"/>
      <c r="X862" s="789"/>
      <c r="Y862" s="789"/>
      <c r="Z862" s="789"/>
      <c r="AA862" s="789"/>
      <c r="AB862" s="789"/>
      <c r="AC862" s="789"/>
      <c r="AD862" s="789"/>
      <c r="AE862" s="789"/>
    </row>
    <row r="863" spans="1:31">
      <c r="A863" s="789"/>
      <c r="K863" s="789"/>
      <c r="L863" s="789"/>
      <c r="M863" s="789"/>
      <c r="N863" s="789"/>
      <c r="O863" s="789"/>
      <c r="P863" s="789"/>
      <c r="Q863" s="789"/>
      <c r="R863" s="789"/>
      <c r="S863" s="789"/>
      <c r="T863" s="789"/>
      <c r="U863" s="789"/>
      <c r="V863" s="789"/>
      <c r="W863" s="789"/>
      <c r="X863" s="789"/>
      <c r="Y863" s="789"/>
      <c r="Z863" s="789"/>
      <c r="AA863" s="789"/>
      <c r="AB863" s="789"/>
      <c r="AC863" s="789"/>
      <c r="AD863" s="789"/>
      <c r="AE863" s="789"/>
    </row>
    <row r="864" spans="1:31">
      <c r="A864" s="789"/>
      <c r="K864" s="789"/>
      <c r="L864" s="789"/>
      <c r="M864" s="789"/>
      <c r="N864" s="789"/>
      <c r="O864" s="789"/>
      <c r="P864" s="789"/>
      <c r="Q864" s="789"/>
      <c r="R864" s="789"/>
      <c r="S864" s="789"/>
      <c r="T864" s="789"/>
      <c r="U864" s="789"/>
      <c r="V864" s="789"/>
      <c r="W864" s="789"/>
      <c r="X864" s="789"/>
      <c r="Y864" s="789"/>
      <c r="Z864" s="789"/>
      <c r="AA864" s="789"/>
      <c r="AB864" s="789"/>
      <c r="AC864" s="789"/>
      <c r="AD864" s="789"/>
      <c r="AE864" s="789"/>
    </row>
    <row r="865" spans="1:31">
      <c r="A865" s="789"/>
      <c r="K865" s="789"/>
      <c r="L865" s="789"/>
      <c r="M865" s="789"/>
      <c r="N865" s="789"/>
      <c r="O865" s="789"/>
      <c r="P865" s="789"/>
      <c r="Q865" s="789"/>
      <c r="R865" s="789"/>
      <c r="S865" s="789"/>
      <c r="T865" s="789"/>
      <c r="U865" s="789"/>
      <c r="V865" s="789"/>
      <c r="W865" s="789"/>
      <c r="X865" s="789"/>
      <c r="Y865" s="789"/>
      <c r="Z865" s="789"/>
      <c r="AA865" s="789"/>
      <c r="AB865" s="789"/>
      <c r="AC865" s="789"/>
      <c r="AD865" s="789"/>
      <c r="AE865" s="789"/>
    </row>
    <row r="866" spans="1:31">
      <c r="A866" s="789"/>
      <c r="K866" s="789"/>
      <c r="L866" s="789"/>
      <c r="M866" s="789"/>
      <c r="N866" s="789"/>
      <c r="O866" s="789"/>
      <c r="P866" s="789"/>
      <c r="Q866" s="789"/>
      <c r="R866" s="789"/>
      <c r="S866" s="789"/>
      <c r="T866" s="789"/>
      <c r="U866" s="789"/>
      <c r="V866" s="789"/>
      <c r="W866" s="789"/>
      <c r="X866" s="789"/>
      <c r="Y866" s="789"/>
      <c r="Z866" s="789"/>
      <c r="AA866" s="789"/>
      <c r="AB866" s="789"/>
      <c r="AC866" s="789"/>
      <c r="AD866" s="789"/>
      <c r="AE866" s="789"/>
    </row>
    <row r="867" spans="1:31">
      <c r="A867" s="789"/>
      <c r="K867" s="789"/>
      <c r="L867" s="789"/>
      <c r="M867" s="789"/>
      <c r="N867" s="789"/>
      <c r="O867" s="789"/>
      <c r="P867" s="789"/>
      <c r="Q867" s="789"/>
      <c r="R867" s="789"/>
      <c r="S867" s="789"/>
      <c r="T867" s="789"/>
      <c r="U867" s="789"/>
      <c r="V867" s="789"/>
      <c r="W867" s="789"/>
      <c r="X867" s="789"/>
      <c r="Y867" s="789"/>
      <c r="Z867" s="789"/>
      <c r="AA867" s="789"/>
      <c r="AB867" s="789"/>
      <c r="AC867" s="789"/>
      <c r="AD867" s="789"/>
      <c r="AE867" s="789"/>
    </row>
    <row r="868" spans="1:31">
      <c r="A868" s="789"/>
      <c r="K868" s="789"/>
      <c r="L868" s="789"/>
      <c r="M868" s="789"/>
      <c r="N868" s="789"/>
      <c r="O868" s="789"/>
      <c r="P868" s="789"/>
      <c r="Q868" s="789"/>
      <c r="R868" s="789"/>
      <c r="S868" s="789"/>
      <c r="T868" s="789"/>
      <c r="U868" s="789"/>
      <c r="V868" s="789"/>
      <c r="W868" s="789"/>
      <c r="X868" s="789"/>
      <c r="Y868" s="789"/>
      <c r="Z868" s="789"/>
      <c r="AA868" s="789"/>
      <c r="AB868" s="789"/>
      <c r="AC868" s="789"/>
      <c r="AD868" s="789"/>
      <c r="AE868" s="789"/>
    </row>
    <row r="869" spans="1:31">
      <c r="A869" s="789"/>
      <c r="K869" s="789"/>
      <c r="L869" s="789"/>
      <c r="M869" s="789"/>
      <c r="N869" s="789"/>
      <c r="O869" s="789"/>
      <c r="P869" s="789"/>
      <c r="Q869" s="789"/>
      <c r="R869" s="789"/>
      <c r="S869" s="789"/>
      <c r="T869" s="789"/>
      <c r="U869" s="789"/>
      <c r="V869" s="789"/>
      <c r="W869" s="789"/>
      <c r="X869" s="789"/>
      <c r="Y869" s="789"/>
      <c r="Z869" s="789"/>
      <c r="AA869" s="789"/>
      <c r="AB869" s="789"/>
      <c r="AC869" s="789"/>
      <c r="AD869" s="789"/>
      <c r="AE869" s="789"/>
    </row>
    <row r="870" spans="1:31">
      <c r="A870" s="789"/>
      <c r="K870" s="789"/>
      <c r="L870" s="789"/>
      <c r="M870" s="789"/>
      <c r="N870" s="789"/>
      <c r="O870" s="789"/>
      <c r="P870" s="789"/>
      <c r="Q870" s="789"/>
      <c r="R870" s="789"/>
      <c r="S870" s="789"/>
      <c r="T870" s="789"/>
      <c r="U870" s="789"/>
      <c r="V870" s="789"/>
      <c r="W870" s="789"/>
      <c r="X870" s="789"/>
      <c r="Y870" s="789"/>
      <c r="Z870" s="789"/>
      <c r="AA870" s="789"/>
      <c r="AB870" s="789"/>
      <c r="AC870" s="789"/>
      <c r="AD870" s="789"/>
      <c r="AE870" s="789"/>
    </row>
    <row r="871" spans="1:31">
      <c r="A871" s="789"/>
      <c r="K871" s="789"/>
      <c r="L871" s="789"/>
      <c r="M871" s="789"/>
      <c r="N871" s="789"/>
      <c r="O871" s="789"/>
      <c r="P871" s="789"/>
      <c r="Q871" s="789"/>
      <c r="R871" s="789"/>
      <c r="S871" s="789"/>
      <c r="T871" s="789"/>
      <c r="U871" s="789"/>
      <c r="V871" s="789"/>
      <c r="W871" s="789"/>
      <c r="X871" s="789"/>
      <c r="Y871" s="789"/>
      <c r="Z871" s="789"/>
      <c r="AA871" s="789"/>
      <c r="AB871" s="789"/>
      <c r="AC871" s="789"/>
      <c r="AD871" s="789"/>
      <c r="AE871" s="789"/>
    </row>
    <row r="872" spans="1:31">
      <c r="A872" s="789"/>
      <c r="K872" s="789"/>
      <c r="L872" s="789"/>
      <c r="M872" s="789"/>
      <c r="N872" s="789"/>
      <c r="O872" s="789"/>
      <c r="P872" s="789"/>
      <c r="Q872" s="789"/>
      <c r="R872" s="789"/>
      <c r="S872" s="789"/>
      <c r="T872" s="789"/>
      <c r="U872" s="789"/>
      <c r="V872" s="789"/>
      <c r="W872" s="789"/>
      <c r="X872" s="789"/>
      <c r="Y872" s="789"/>
      <c r="Z872" s="789"/>
      <c r="AA872" s="789"/>
      <c r="AB872" s="789"/>
      <c r="AC872" s="789"/>
      <c r="AD872" s="789"/>
      <c r="AE872" s="789"/>
    </row>
    <row r="873" spans="1:31">
      <c r="A873" s="789"/>
      <c r="K873" s="789"/>
      <c r="L873" s="789"/>
      <c r="M873" s="789"/>
      <c r="N873" s="789"/>
      <c r="O873" s="789"/>
      <c r="P873" s="789"/>
      <c r="Q873" s="789"/>
      <c r="R873" s="789"/>
      <c r="S873" s="789"/>
      <c r="T873" s="789"/>
      <c r="U873" s="789"/>
      <c r="V873" s="789"/>
      <c r="W873" s="789"/>
      <c r="X873" s="789"/>
      <c r="Y873" s="789"/>
      <c r="Z873" s="789"/>
      <c r="AA873" s="789"/>
      <c r="AB873" s="789"/>
      <c r="AC873" s="789"/>
      <c r="AD873" s="789"/>
      <c r="AE873" s="789"/>
    </row>
    <row r="874" spans="1:31">
      <c r="A874" s="789"/>
      <c r="K874" s="789"/>
      <c r="L874" s="789"/>
      <c r="M874" s="789"/>
      <c r="N874" s="789"/>
      <c r="O874" s="789"/>
      <c r="P874" s="789"/>
      <c r="Q874" s="789"/>
      <c r="R874" s="789"/>
      <c r="S874" s="789"/>
      <c r="T874" s="789"/>
      <c r="U874" s="789"/>
      <c r="V874" s="789"/>
      <c r="W874" s="789"/>
      <c r="X874" s="789"/>
      <c r="Y874" s="789"/>
      <c r="Z874" s="789"/>
      <c r="AA874" s="789"/>
      <c r="AB874" s="789"/>
      <c r="AC874" s="789"/>
      <c r="AD874" s="789"/>
      <c r="AE874" s="789"/>
    </row>
    <row r="875" spans="1:31">
      <c r="A875" s="789"/>
      <c r="K875" s="789"/>
      <c r="L875" s="789"/>
      <c r="M875" s="789"/>
      <c r="N875" s="789"/>
      <c r="O875" s="789"/>
      <c r="P875" s="789"/>
      <c r="Q875" s="789"/>
      <c r="R875" s="789"/>
      <c r="S875" s="789"/>
      <c r="T875" s="789"/>
      <c r="U875" s="789"/>
      <c r="V875" s="789"/>
      <c r="W875" s="789"/>
      <c r="X875" s="789"/>
      <c r="Y875" s="789"/>
      <c r="Z875" s="789"/>
      <c r="AA875" s="789"/>
      <c r="AB875" s="789"/>
      <c r="AC875" s="789"/>
      <c r="AD875" s="789"/>
      <c r="AE875" s="789"/>
    </row>
    <row r="876" spans="1:31">
      <c r="A876" s="789"/>
      <c r="K876" s="789"/>
      <c r="L876" s="789"/>
      <c r="M876" s="789"/>
      <c r="N876" s="789"/>
      <c r="O876" s="789"/>
      <c r="P876" s="789"/>
      <c r="Q876" s="789"/>
      <c r="R876" s="789"/>
      <c r="S876" s="789"/>
      <c r="T876" s="789"/>
      <c r="U876" s="789"/>
      <c r="V876" s="789"/>
      <c r="W876" s="789"/>
      <c r="X876" s="789"/>
      <c r="Y876" s="789"/>
      <c r="Z876" s="789"/>
      <c r="AA876" s="789"/>
      <c r="AB876" s="789"/>
      <c r="AC876" s="789"/>
      <c r="AD876" s="789"/>
      <c r="AE876" s="789"/>
    </row>
    <row r="877" spans="1:31">
      <c r="A877" s="789"/>
      <c r="K877" s="789"/>
      <c r="L877" s="789"/>
      <c r="M877" s="789"/>
      <c r="N877" s="789"/>
      <c r="O877" s="789"/>
      <c r="P877" s="789"/>
      <c r="Q877" s="789"/>
      <c r="R877" s="789"/>
      <c r="S877" s="789"/>
      <c r="T877" s="789"/>
      <c r="U877" s="789"/>
      <c r="V877" s="789"/>
      <c r="W877" s="789"/>
      <c r="X877" s="789"/>
      <c r="Y877" s="789"/>
      <c r="Z877" s="789"/>
      <c r="AA877" s="789"/>
      <c r="AB877" s="789"/>
      <c r="AC877" s="789"/>
      <c r="AD877" s="789"/>
      <c r="AE877" s="789"/>
    </row>
    <row r="878" spans="1:31">
      <c r="A878" s="789"/>
      <c r="K878" s="789"/>
      <c r="L878" s="789"/>
      <c r="M878" s="789"/>
      <c r="N878" s="789"/>
      <c r="O878" s="789"/>
      <c r="P878" s="789"/>
      <c r="Q878" s="789"/>
      <c r="R878" s="789"/>
      <c r="S878" s="789"/>
      <c r="T878" s="789"/>
      <c r="U878" s="789"/>
      <c r="V878" s="789"/>
      <c r="W878" s="789"/>
      <c r="X878" s="789"/>
      <c r="Y878" s="789"/>
      <c r="Z878" s="789"/>
      <c r="AA878" s="789"/>
      <c r="AB878" s="789"/>
      <c r="AC878" s="789"/>
      <c r="AD878" s="789"/>
      <c r="AE878" s="789"/>
    </row>
    <row r="879" spans="1:31">
      <c r="A879" s="789"/>
      <c r="K879" s="789"/>
      <c r="L879" s="789"/>
      <c r="M879" s="789"/>
      <c r="N879" s="789"/>
      <c r="O879" s="789"/>
      <c r="P879" s="789"/>
      <c r="Q879" s="789"/>
      <c r="R879" s="789"/>
      <c r="S879" s="789"/>
      <c r="T879" s="789"/>
      <c r="U879" s="789"/>
      <c r="V879" s="789"/>
      <c r="W879" s="789"/>
      <c r="X879" s="789"/>
      <c r="Y879" s="789"/>
      <c r="Z879" s="789"/>
      <c r="AA879" s="789"/>
      <c r="AB879" s="789"/>
      <c r="AC879" s="789"/>
      <c r="AD879" s="789"/>
      <c r="AE879" s="789"/>
    </row>
    <row r="880" spans="1:31">
      <c r="A880" s="789"/>
      <c r="K880" s="789"/>
      <c r="L880" s="789"/>
      <c r="M880" s="789"/>
      <c r="N880" s="789"/>
      <c r="O880" s="789"/>
      <c r="P880" s="789"/>
      <c r="Q880" s="789"/>
      <c r="R880" s="789"/>
      <c r="S880" s="789"/>
      <c r="T880" s="789"/>
      <c r="U880" s="789"/>
      <c r="V880" s="789"/>
      <c r="W880" s="789"/>
      <c r="X880" s="789"/>
      <c r="Y880" s="789"/>
      <c r="Z880" s="789"/>
      <c r="AA880" s="789"/>
      <c r="AB880" s="789"/>
      <c r="AC880" s="789"/>
      <c r="AD880" s="789"/>
      <c r="AE880" s="789"/>
    </row>
    <row r="881" spans="1:31">
      <c r="A881" s="789"/>
      <c r="K881" s="789"/>
      <c r="L881" s="789"/>
      <c r="M881" s="789"/>
      <c r="N881" s="789"/>
      <c r="O881" s="789"/>
      <c r="P881" s="789"/>
      <c r="Q881" s="789"/>
      <c r="R881" s="789"/>
      <c r="S881" s="789"/>
      <c r="T881" s="789"/>
      <c r="U881" s="789"/>
      <c r="V881" s="789"/>
      <c r="W881" s="789"/>
      <c r="X881" s="789"/>
      <c r="Y881" s="789"/>
      <c r="Z881" s="789"/>
      <c r="AA881" s="789"/>
      <c r="AB881" s="789"/>
      <c r="AC881" s="789"/>
      <c r="AD881" s="789"/>
      <c r="AE881" s="789"/>
    </row>
    <row r="882" spans="1:31">
      <c r="A882" s="789"/>
      <c r="K882" s="789"/>
      <c r="L882" s="789"/>
      <c r="M882" s="789"/>
      <c r="N882" s="789"/>
      <c r="O882" s="789"/>
      <c r="P882" s="789"/>
      <c r="Q882" s="789"/>
      <c r="R882" s="789"/>
      <c r="S882" s="789"/>
      <c r="T882" s="789"/>
      <c r="U882" s="789"/>
      <c r="V882" s="789"/>
      <c r="W882" s="789"/>
      <c r="X882" s="789"/>
      <c r="Y882" s="789"/>
      <c r="Z882" s="789"/>
      <c r="AA882" s="789"/>
      <c r="AB882" s="789"/>
      <c r="AC882" s="789"/>
      <c r="AD882" s="789"/>
      <c r="AE882" s="789"/>
    </row>
    <row r="883" spans="1:31">
      <c r="A883" s="789"/>
      <c r="K883" s="789"/>
      <c r="L883" s="789"/>
      <c r="M883" s="789"/>
      <c r="N883" s="789"/>
      <c r="O883" s="789"/>
      <c r="P883" s="789"/>
      <c r="Q883" s="789"/>
      <c r="R883" s="789"/>
      <c r="S883" s="789"/>
      <c r="T883" s="789"/>
      <c r="U883" s="789"/>
      <c r="V883" s="789"/>
      <c r="W883" s="789"/>
      <c r="X883" s="789"/>
      <c r="Y883" s="789"/>
      <c r="Z883" s="789"/>
      <c r="AA883" s="789"/>
      <c r="AB883" s="789"/>
      <c r="AC883" s="789"/>
      <c r="AD883" s="789"/>
      <c r="AE883" s="789"/>
    </row>
    <row r="884" spans="1:31">
      <c r="A884" s="789"/>
      <c r="K884" s="789"/>
      <c r="L884" s="789"/>
      <c r="M884" s="789"/>
      <c r="N884" s="789"/>
      <c r="O884" s="789"/>
      <c r="P884" s="789"/>
      <c r="Q884" s="789"/>
      <c r="R884" s="789"/>
      <c r="S884" s="789"/>
      <c r="T884" s="789"/>
      <c r="U884" s="789"/>
      <c r="V884" s="789"/>
      <c r="W884" s="789"/>
      <c r="X884" s="789"/>
      <c r="Y884" s="789"/>
      <c r="Z884" s="789"/>
      <c r="AA884" s="789"/>
      <c r="AB884" s="789"/>
      <c r="AC884" s="789"/>
      <c r="AD884" s="789"/>
      <c r="AE884" s="789"/>
    </row>
    <row r="885" spans="1:31">
      <c r="A885" s="789"/>
      <c r="K885" s="789"/>
      <c r="L885" s="789"/>
      <c r="M885" s="789"/>
      <c r="N885" s="789"/>
      <c r="O885" s="789"/>
      <c r="P885" s="789"/>
      <c r="Q885" s="789"/>
      <c r="R885" s="789"/>
      <c r="S885" s="789"/>
      <c r="T885" s="789"/>
      <c r="U885" s="789"/>
      <c r="V885" s="789"/>
      <c r="W885" s="789"/>
      <c r="X885" s="789"/>
      <c r="Y885" s="789"/>
      <c r="Z885" s="789"/>
      <c r="AA885" s="789"/>
      <c r="AB885" s="789"/>
      <c r="AC885" s="789"/>
      <c r="AD885" s="789"/>
      <c r="AE885" s="789"/>
    </row>
    <row r="886" spans="1:31">
      <c r="A886" s="789"/>
      <c r="K886" s="789"/>
      <c r="L886" s="789"/>
      <c r="M886" s="789"/>
      <c r="N886" s="789"/>
      <c r="O886" s="789"/>
      <c r="P886" s="789"/>
      <c r="Q886" s="789"/>
      <c r="R886" s="789"/>
      <c r="S886" s="789"/>
      <c r="T886" s="789"/>
      <c r="U886" s="789"/>
      <c r="V886" s="789"/>
      <c r="W886" s="789"/>
      <c r="X886" s="789"/>
      <c r="Y886" s="789"/>
      <c r="Z886" s="789"/>
      <c r="AA886" s="789"/>
      <c r="AB886" s="789"/>
      <c r="AC886" s="789"/>
      <c r="AD886" s="789"/>
      <c r="AE886" s="789"/>
    </row>
    <row r="887" spans="1:31">
      <c r="A887" s="789"/>
      <c r="K887" s="789"/>
      <c r="L887" s="789"/>
      <c r="M887" s="789"/>
      <c r="N887" s="789"/>
      <c r="O887" s="789"/>
      <c r="P887" s="789"/>
      <c r="Q887" s="789"/>
      <c r="R887" s="789"/>
      <c r="S887" s="789"/>
      <c r="T887" s="789"/>
      <c r="U887" s="789"/>
      <c r="V887" s="789"/>
      <c r="W887" s="789"/>
      <c r="X887" s="789"/>
      <c r="Y887" s="789"/>
      <c r="Z887" s="789"/>
      <c r="AA887" s="789"/>
      <c r="AB887" s="789"/>
      <c r="AC887" s="789"/>
      <c r="AD887" s="789"/>
      <c r="AE887" s="789"/>
    </row>
    <row r="888" spans="1:31">
      <c r="A888" s="789"/>
      <c r="K888" s="789"/>
      <c r="L888" s="789"/>
      <c r="M888" s="789"/>
      <c r="N888" s="789"/>
      <c r="O888" s="789"/>
      <c r="P888" s="789"/>
      <c r="Q888" s="789"/>
      <c r="R888" s="789"/>
      <c r="S888" s="789"/>
      <c r="T888" s="789"/>
      <c r="U888" s="789"/>
      <c r="V888" s="789"/>
      <c r="W888" s="789"/>
      <c r="X888" s="789"/>
      <c r="Y888" s="789"/>
      <c r="Z888" s="789"/>
      <c r="AA888" s="789"/>
      <c r="AB888" s="789"/>
      <c r="AC888" s="789"/>
      <c r="AD888" s="789"/>
      <c r="AE888" s="789"/>
    </row>
    <row r="889" spans="1:31">
      <c r="A889" s="789"/>
      <c r="K889" s="789"/>
      <c r="L889" s="789"/>
      <c r="M889" s="789"/>
      <c r="N889" s="789"/>
      <c r="O889" s="789"/>
      <c r="P889" s="789"/>
      <c r="Q889" s="789"/>
      <c r="R889" s="789"/>
      <c r="S889" s="789"/>
      <c r="T889" s="789"/>
      <c r="U889" s="789"/>
      <c r="V889" s="789"/>
      <c r="W889" s="789"/>
      <c r="X889" s="789"/>
      <c r="Y889" s="789"/>
      <c r="Z889" s="789"/>
      <c r="AA889" s="789"/>
      <c r="AB889" s="789"/>
      <c r="AC889" s="789"/>
      <c r="AD889" s="789"/>
      <c r="AE889" s="789"/>
    </row>
    <row r="890" spans="1:31">
      <c r="A890" s="789"/>
      <c r="K890" s="789"/>
      <c r="L890" s="789"/>
      <c r="M890" s="789"/>
      <c r="N890" s="789"/>
      <c r="O890" s="789"/>
      <c r="P890" s="789"/>
      <c r="Q890" s="789"/>
      <c r="R890" s="789"/>
      <c r="S890" s="789"/>
      <c r="T890" s="789"/>
      <c r="U890" s="789"/>
      <c r="V890" s="789"/>
      <c r="W890" s="789"/>
      <c r="X890" s="789"/>
      <c r="Y890" s="789"/>
      <c r="Z890" s="789"/>
      <c r="AA890" s="789"/>
      <c r="AB890" s="789"/>
      <c r="AC890" s="789"/>
      <c r="AD890" s="789"/>
      <c r="AE890" s="789"/>
    </row>
    <row r="891" spans="1:31">
      <c r="A891" s="789"/>
      <c r="K891" s="789"/>
      <c r="L891" s="789"/>
      <c r="M891" s="789"/>
      <c r="N891" s="789"/>
      <c r="O891" s="789"/>
      <c r="P891" s="789"/>
      <c r="Q891" s="789"/>
      <c r="R891" s="789"/>
      <c r="S891" s="789"/>
      <c r="T891" s="789"/>
      <c r="U891" s="789"/>
      <c r="V891" s="789"/>
      <c r="W891" s="789"/>
      <c r="X891" s="789"/>
      <c r="Y891" s="789"/>
      <c r="Z891" s="789"/>
      <c r="AA891" s="789"/>
      <c r="AB891" s="789"/>
      <c r="AC891" s="789"/>
      <c r="AD891" s="789"/>
      <c r="AE891" s="789"/>
    </row>
    <row r="892" spans="1:31">
      <c r="A892" s="789"/>
      <c r="K892" s="789"/>
      <c r="L892" s="789"/>
      <c r="M892" s="789"/>
      <c r="N892" s="789"/>
      <c r="O892" s="789"/>
      <c r="P892" s="789"/>
      <c r="Q892" s="789"/>
      <c r="R892" s="789"/>
      <c r="S892" s="789"/>
      <c r="T892" s="789"/>
      <c r="U892" s="789"/>
      <c r="V892" s="789"/>
      <c r="W892" s="789"/>
      <c r="X892" s="789"/>
      <c r="Y892" s="789"/>
      <c r="Z892" s="789"/>
      <c r="AA892" s="789"/>
      <c r="AB892" s="789"/>
      <c r="AC892" s="789"/>
      <c r="AD892" s="789"/>
      <c r="AE892" s="789"/>
    </row>
    <row r="893" spans="1:31">
      <c r="A893" s="789"/>
      <c r="K893" s="789"/>
      <c r="L893" s="789"/>
      <c r="M893" s="789"/>
      <c r="N893" s="789"/>
      <c r="O893" s="789"/>
      <c r="P893" s="789"/>
      <c r="Q893" s="789"/>
      <c r="R893" s="789"/>
      <c r="S893" s="789"/>
      <c r="T893" s="789"/>
      <c r="U893" s="789"/>
      <c r="V893" s="789"/>
      <c r="W893" s="789"/>
      <c r="X893" s="789"/>
      <c r="Y893" s="789"/>
      <c r="Z893" s="789"/>
      <c r="AA893" s="789"/>
      <c r="AB893" s="789"/>
      <c r="AC893" s="789"/>
      <c r="AD893" s="789"/>
      <c r="AE893" s="789"/>
    </row>
    <row r="894" spans="1:31">
      <c r="A894" s="789"/>
      <c r="K894" s="789"/>
      <c r="L894" s="789"/>
      <c r="M894" s="789"/>
      <c r="N894" s="789"/>
      <c r="O894" s="789"/>
      <c r="P894" s="789"/>
      <c r="Q894" s="789"/>
      <c r="R894" s="789"/>
      <c r="S894" s="789"/>
      <c r="T894" s="789"/>
      <c r="U894" s="789"/>
      <c r="V894" s="789"/>
      <c r="W894" s="789"/>
      <c r="X894" s="789"/>
      <c r="Y894" s="789"/>
      <c r="Z894" s="789"/>
      <c r="AA894" s="789"/>
      <c r="AB894" s="789"/>
      <c r="AC894" s="789"/>
      <c r="AD894" s="789"/>
      <c r="AE894" s="789"/>
    </row>
    <row r="895" spans="1:31">
      <c r="A895" s="789"/>
      <c r="K895" s="789"/>
      <c r="L895" s="789"/>
      <c r="M895" s="789"/>
      <c r="N895" s="789"/>
      <c r="O895" s="789"/>
      <c r="P895" s="789"/>
      <c r="Q895" s="789"/>
      <c r="R895" s="789"/>
      <c r="S895" s="789"/>
      <c r="T895" s="789"/>
      <c r="U895" s="789"/>
      <c r="V895" s="789"/>
      <c r="W895" s="789"/>
      <c r="X895" s="789"/>
      <c r="Y895" s="789"/>
      <c r="Z895" s="789"/>
      <c r="AA895" s="789"/>
      <c r="AB895" s="789"/>
      <c r="AC895" s="789"/>
      <c r="AD895" s="789"/>
      <c r="AE895" s="789"/>
    </row>
    <row r="896" spans="1:31">
      <c r="A896" s="789"/>
      <c r="K896" s="789"/>
      <c r="L896" s="789"/>
      <c r="M896" s="789"/>
      <c r="N896" s="789"/>
      <c r="O896" s="789"/>
      <c r="P896" s="789"/>
      <c r="Q896" s="789"/>
      <c r="R896" s="789"/>
      <c r="S896" s="789"/>
      <c r="T896" s="789"/>
      <c r="U896" s="789"/>
      <c r="V896" s="789"/>
      <c r="W896" s="789"/>
      <c r="X896" s="789"/>
      <c r="Y896" s="789"/>
      <c r="Z896" s="789"/>
      <c r="AA896" s="789"/>
      <c r="AB896" s="789"/>
      <c r="AC896" s="789"/>
      <c r="AD896" s="789"/>
      <c r="AE896" s="789"/>
    </row>
    <row r="897" spans="1:31">
      <c r="A897" s="789"/>
      <c r="K897" s="789"/>
      <c r="L897" s="789"/>
      <c r="M897" s="789"/>
      <c r="N897" s="789"/>
      <c r="O897" s="789"/>
      <c r="P897" s="789"/>
      <c r="Q897" s="789"/>
      <c r="R897" s="789"/>
      <c r="S897" s="789"/>
      <c r="T897" s="789"/>
      <c r="U897" s="789"/>
      <c r="V897" s="789"/>
      <c r="W897" s="789"/>
      <c r="X897" s="789"/>
      <c r="Y897" s="789"/>
      <c r="Z897" s="789"/>
      <c r="AA897" s="789"/>
      <c r="AB897" s="789"/>
      <c r="AC897" s="789"/>
      <c r="AD897" s="789"/>
      <c r="AE897" s="789"/>
    </row>
    <row r="898" spans="1:31">
      <c r="A898" s="789"/>
      <c r="K898" s="789"/>
      <c r="L898" s="789"/>
      <c r="M898" s="789"/>
      <c r="N898" s="789"/>
      <c r="O898" s="789"/>
      <c r="P898" s="789"/>
      <c r="Q898" s="789"/>
      <c r="R898" s="789"/>
      <c r="S898" s="789"/>
      <c r="T898" s="789"/>
      <c r="U898" s="789"/>
      <c r="V898" s="789"/>
      <c r="W898" s="789"/>
      <c r="X898" s="789"/>
      <c r="Y898" s="789"/>
      <c r="Z898" s="789"/>
      <c r="AA898" s="789"/>
      <c r="AB898" s="789"/>
      <c r="AC898" s="789"/>
      <c r="AD898" s="789"/>
      <c r="AE898" s="789"/>
    </row>
    <row r="899" spans="1:31">
      <c r="A899" s="789"/>
      <c r="K899" s="789"/>
      <c r="L899" s="789"/>
      <c r="M899" s="789"/>
      <c r="N899" s="789"/>
      <c r="O899" s="789"/>
      <c r="P899" s="789"/>
      <c r="Q899" s="789"/>
      <c r="R899" s="789"/>
      <c r="S899" s="789"/>
      <c r="T899" s="789"/>
      <c r="U899" s="789"/>
      <c r="V899" s="789"/>
      <c r="W899" s="789"/>
      <c r="X899" s="789"/>
      <c r="Y899" s="789"/>
      <c r="Z899" s="789"/>
      <c r="AA899" s="789"/>
      <c r="AB899" s="789"/>
      <c r="AC899" s="789"/>
      <c r="AD899" s="789"/>
      <c r="AE899" s="789"/>
    </row>
    <row r="900" spans="1:31">
      <c r="A900" s="789"/>
      <c r="K900" s="789"/>
      <c r="L900" s="789"/>
      <c r="M900" s="789"/>
      <c r="N900" s="789"/>
      <c r="O900" s="789"/>
      <c r="P900" s="789"/>
      <c r="Q900" s="789"/>
      <c r="R900" s="789"/>
      <c r="S900" s="789"/>
      <c r="T900" s="789"/>
      <c r="U900" s="789"/>
      <c r="V900" s="789"/>
      <c r="W900" s="789"/>
      <c r="X900" s="789"/>
      <c r="Y900" s="789"/>
      <c r="Z900" s="789"/>
      <c r="AA900" s="789"/>
      <c r="AB900" s="789"/>
      <c r="AC900" s="789"/>
      <c r="AD900" s="789"/>
      <c r="AE900" s="789"/>
    </row>
    <row r="901" spans="1:31">
      <c r="A901" s="789"/>
      <c r="K901" s="789"/>
      <c r="L901" s="789"/>
      <c r="M901" s="789"/>
      <c r="N901" s="789"/>
      <c r="O901" s="789"/>
      <c r="P901" s="789"/>
      <c r="Q901" s="789"/>
      <c r="R901" s="789"/>
      <c r="S901" s="789"/>
      <c r="T901" s="789"/>
      <c r="U901" s="789"/>
      <c r="V901" s="789"/>
      <c r="W901" s="789"/>
      <c r="X901" s="789"/>
      <c r="Y901" s="789"/>
      <c r="Z901" s="789"/>
      <c r="AA901" s="789"/>
      <c r="AB901" s="789"/>
      <c r="AC901" s="789"/>
      <c r="AD901" s="789"/>
      <c r="AE901" s="789"/>
    </row>
    <row r="902" spans="1:31">
      <c r="A902" s="789"/>
      <c r="K902" s="789"/>
      <c r="L902" s="789"/>
      <c r="M902" s="789"/>
      <c r="N902" s="789"/>
      <c r="O902" s="789"/>
      <c r="P902" s="789"/>
      <c r="Q902" s="789"/>
      <c r="R902" s="789"/>
      <c r="S902" s="789"/>
      <c r="T902" s="789"/>
      <c r="U902" s="789"/>
      <c r="V902" s="789"/>
      <c r="W902" s="789"/>
      <c r="X902" s="789"/>
      <c r="Y902" s="789"/>
      <c r="Z902" s="789"/>
      <c r="AA902" s="789"/>
      <c r="AB902" s="789"/>
      <c r="AC902" s="789"/>
      <c r="AD902" s="789"/>
      <c r="AE902" s="789"/>
    </row>
    <row r="903" spans="1:31">
      <c r="A903" s="789"/>
      <c r="K903" s="789"/>
      <c r="L903" s="789"/>
      <c r="M903" s="789"/>
      <c r="N903" s="789"/>
      <c r="O903" s="789"/>
      <c r="P903" s="789"/>
      <c r="Q903" s="789"/>
      <c r="R903" s="789"/>
      <c r="S903" s="789"/>
      <c r="T903" s="789"/>
      <c r="U903" s="789"/>
      <c r="V903" s="789"/>
      <c r="W903" s="789"/>
      <c r="X903" s="789"/>
      <c r="Y903" s="789"/>
      <c r="Z903" s="789"/>
      <c r="AA903" s="789"/>
      <c r="AB903" s="789"/>
      <c r="AC903" s="789"/>
      <c r="AD903" s="789"/>
      <c r="AE903" s="789"/>
    </row>
    <row r="904" spans="1:31">
      <c r="A904" s="789"/>
      <c r="K904" s="789"/>
      <c r="L904" s="789"/>
      <c r="M904" s="789"/>
      <c r="N904" s="789"/>
      <c r="O904" s="789"/>
      <c r="P904" s="789"/>
      <c r="Q904" s="789"/>
      <c r="R904" s="789"/>
      <c r="S904" s="789"/>
      <c r="T904" s="789"/>
      <c r="U904" s="789"/>
      <c r="V904" s="789"/>
      <c r="W904" s="789"/>
      <c r="X904" s="789"/>
      <c r="Y904" s="789"/>
      <c r="Z904" s="789"/>
      <c r="AA904" s="789"/>
      <c r="AB904" s="789"/>
      <c r="AC904" s="789"/>
      <c r="AD904" s="789"/>
      <c r="AE904" s="789"/>
    </row>
    <row r="905" spans="1:31">
      <c r="A905" s="789"/>
      <c r="K905" s="789"/>
      <c r="L905" s="789"/>
      <c r="M905" s="789"/>
      <c r="N905" s="789"/>
      <c r="O905" s="789"/>
      <c r="P905" s="789"/>
      <c r="Q905" s="789"/>
      <c r="R905" s="789"/>
      <c r="S905" s="789"/>
      <c r="T905" s="789"/>
      <c r="U905" s="789"/>
      <c r="V905" s="789"/>
      <c r="W905" s="789"/>
      <c r="X905" s="789"/>
      <c r="Y905" s="789"/>
      <c r="Z905" s="789"/>
      <c r="AA905" s="789"/>
      <c r="AB905" s="789"/>
      <c r="AC905" s="789"/>
      <c r="AD905" s="789"/>
      <c r="AE905" s="789"/>
    </row>
    <row r="906" spans="1:31">
      <c r="A906" s="789"/>
      <c r="K906" s="789"/>
      <c r="L906" s="789"/>
      <c r="M906" s="789"/>
      <c r="N906" s="789"/>
      <c r="O906" s="789"/>
      <c r="P906" s="789"/>
      <c r="Q906" s="789"/>
      <c r="R906" s="789"/>
      <c r="S906" s="789"/>
      <c r="T906" s="789"/>
      <c r="U906" s="789"/>
      <c r="V906" s="789"/>
      <c r="W906" s="789"/>
      <c r="X906" s="789"/>
      <c r="Y906" s="789"/>
      <c r="Z906" s="789"/>
      <c r="AA906" s="789"/>
      <c r="AB906" s="789"/>
      <c r="AC906" s="789"/>
      <c r="AD906" s="789"/>
      <c r="AE906" s="789"/>
    </row>
    <row r="907" spans="1:31">
      <c r="A907" s="789"/>
      <c r="K907" s="789"/>
      <c r="L907" s="789"/>
      <c r="M907" s="789"/>
      <c r="N907" s="789"/>
      <c r="O907" s="789"/>
      <c r="P907" s="789"/>
      <c r="Q907" s="789"/>
      <c r="R907" s="789"/>
      <c r="S907" s="789"/>
      <c r="T907" s="789"/>
      <c r="U907" s="789"/>
      <c r="V907" s="789"/>
      <c r="W907" s="789"/>
      <c r="X907" s="789"/>
      <c r="Y907" s="789"/>
      <c r="Z907" s="789"/>
      <c r="AA907" s="789"/>
      <c r="AB907" s="789"/>
      <c r="AC907" s="789"/>
      <c r="AD907" s="789"/>
      <c r="AE907" s="789"/>
    </row>
    <row r="908" spans="1:31">
      <c r="A908" s="789"/>
      <c r="K908" s="789"/>
      <c r="L908" s="789"/>
      <c r="M908" s="789"/>
      <c r="N908" s="789"/>
      <c r="O908" s="789"/>
      <c r="P908" s="789"/>
      <c r="Q908" s="789"/>
      <c r="R908" s="789"/>
      <c r="S908" s="789"/>
      <c r="T908" s="789"/>
      <c r="U908" s="789"/>
      <c r="V908" s="789"/>
      <c r="W908" s="789"/>
      <c r="X908" s="789"/>
      <c r="Y908" s="789"/>
      <c r="Z908" s="789"/>
      <c r="AA908" s="789"/>
      <c r="AB908" s="789"/>
      <c r="AC908" s="789"/>
      <c r="AD908" s="789"/>
      <c r="AE908" s="789"/>
    </row>
    <row r="909" spans="1:31">
      <c r="A909" s="789"/>
      <c r="K909" s="789"/>
      <c r="L909" s="789"/>
      <c r="M909" s="789"/>
      <c r="N909" s="789"/>
      <c r="O909" s="789"/>
      <c r="P909" s="789"/>
      <c r="Q909" s="789"/>
      <c r="R909" s="789"/>
      <c r="S909" s="789"/>
      <c r="T909" s="789"/>
      <c r="U909" s="789"/>
      <c r="V909" s="789"/>
      <c r="W909" s="789"/>
      <c r="X909" s="789"/>
      <c r="Y909" s="789"/>
      <c r="Z909" s="789"/>
      <c r="AA909" s="789"/>
      <c r="AB909" s="789"/>
      <c r="AC909" s="789"/>
      <c r="AD909" s="789"/>
      <c r="AE909" s="789"/>
    </row>
    <row r="910" spans="1:31">
      <c r="A910" s="789"/>
      <c r="K910" s="789"/>
      <c r="L910" s="789"/>
      <c r="M910" s="789"/>
      <c r="N910" s="789"/>
      <c r="O910" s="789"/>
      <c r="P910" s="789"/>
      <c r="Q910" s="789"/>
      <c r="R910" s="789"/>
      <c r="S910" s="789"/>
      <c r="T910" s="789"/>
      <c r="U910" s="789"/>
      <c r="V910" s="789"/>
      <c r="W910" s="789"/>
      <c r="X910" s="789"/>
      <c r="Y910" s="789"/>
      <c r="Z910" s="789"/>
      <c r="AA910" s="789"/>
      <c r="AB910" s="789"/>
      <c r="AC910" s="789"/>
      <c r="AD910" s="789"/>
      <c r="AE910" s="789"/>
    </row>
    <row r="911" spans="1:31">
      <c r="A911" s="789"/>
      <c r="K911" s="789"/>
      <c r="L911" s="789"/>
      <c r="M911" s="789"/>
      <c r="N911" s="789"/>
      <c r="O911" s="789"/>
      <c r="P911" s="789"/>
      <c r="Q911" s="789"/>
      <c r="R911" s="789"/>
      <c r="S911" s="789"/>
      <c r="T911" s="789"/>
      <c r="U911" s="789"/>
      <c r="V911" s="789"/>
      <c r="W911" s="789"/>
      <c r="X911" s="789"/>
      <c r="Y911" s="789"/>
      <c r="Z911" s="789"/>
      <c r="AA911" s="789"/>
      <c r="AB911" s="789"/>
      <c r="AC911" s="789"/>
      <c r="AD911" s="789"/>
      <c r="AE911" s="789"/>
    </row>
    <row r="912" spans="1:31">
      <c r="A912" s="789"/>
      <c r="K912" s="789"/>
      <c r="L912" s="789"/>
      <c r="M912" s="789"/>
      <c r="N912" s="789"/>
      <c r="O912" s="789"/>
      <c r="P912" s="789"/>
      <c r="Q912" s="789"/>
      <c r="R912" s="789"/>
      <c r="S912" s="789"/>
      <c r="T912" s="789"/>
      <c r="U912" s="789"/>
      <c r="V912" s="789"/>
      <c r="W912" s="789"/>
      <c r="X912" s="789"/>
      <c r="Y912" s="789"/>
      <c r="Z912" s="789"/>
      <c r="AA912" s="789"/>
      <c r="AB912" s="789"/>
      <c r="AC912" s="789"/>
      <c r="AD912" s="789"/>
      <c r="AE912" s="789"/>
    </row>
    <row r="913" spans="1:31">
      <c r="A913" s="789"/>
      <c r="K913" s="789"/>
      <c r="L913" s="789"/>
      <c r="M913" s="789"/>
      <c r="N913" s="789"/>
      <c r="O913" s="789"/>
      <c r="P913" s="789"/>
      <c r="Q913" s="789"/>
      <c r="R913" s="789"/>
      <c r="S913" s="789"/>
      <c r="T913" s="789"/>
      <c r="U913" s="789"/>
      <c r="V913" s="789"/>
      <c r="W913" s="789"/>
      <c r="X913" s="789"/>
      <c r="Y913" s="789"/>
      <c r="Z913" s="789"/>
      <c r="AA913" s="789"/>
      <c r="AB913" s="789"/>
      <c r="AC913" s="789"/>
      <c r="AD913" s="789"/>
      <c r="AE913" s="789"/>
    </row>
    <row r="914" spans="1:31">
      <c r="A914" s="789"/>
      <c r="K914" s="789"/>
      <c r="L914" s="789"/>
      <c r="M914" s="789"/>
      <c r="N914" s="789"/>
      <c r="O914" s="789"/>
      <c r="P914" s="789"/>
      <c r="Q914" s="789"/>
      <c r="R914" s="789"/>
      <c r="S914" s="789"/>
      <c r="T914" s="789"/>
      <c r="U914" s="789"/>
      <c r="V914" s="789"/>
      <c r="W914" s="789"/>
      <c r="X914" s="789"/>
      <c r="Y914" s="789"/>
      <c r="Z914" s="789"/>
      <c r="AA914" s="789"/>
      <c r="AB914" s="789"/>
      <c r="AC914" s="789"/>
      <c r="AD914" s="789"/>
      <c r="AE914" s="789"/>
    </row>
    <row r="915" spans="1:31">
      <c r="A915" s="789"/>
      <c r="K915" s="789"/>
      <c r="L915" s="789"/>
      <c r="M915" s="789"/>
      <c r="N915" s="789"/>
      <c r="O915" s="789"/>
      <c r="P915" s="789"/>
      <c r="Q915" s="789"/>
      <c r="R915" s="789"/>
      <c r="S915" s="789"/>
      <c r="T915" s="789"/>
      <c r="U915" s="789"/>
      <c r="V915" s="789"/>
      <c r="W915" s="789"/>
      <c r="X915" s="789"/>
      <c r="Y915" s="789"/>
      <c r="Z915" s="789"/>
      <c r="AA915" s="789"/>
      <c r="AB915" s="789"/>
      <c r="AC915" s="789"/>
      <c r="AD915" s="789"/>
      <c r="AE915" s="789"/>
    </row>
    <row r="916" spans="1:31">
      <c r="A916" s="789"/>
      <c r="K916" s="789"/>
      <c r="L916" s="789"/>
      <c r="M916" s="789"/>
      <c r="N916" s="789"/>
      <c r="O916" s="789"/>
      <c r="P916" s="789"/>
      <c r="Q916" s="789"/>
      <c r="R916" s="789"/>
      <c r="S916" s="789"/>
      <c r="T916" s="789"/>
      <c r="U916" s="789"/>
      <c r="V916" s="789"/>
      <c r="W916" s="789"/>
      <c r="X916" s="789"/>
      <c r="Y916" s="789"/>
      <c r="Z916" s="789"/>
      <c r="AA916" s="789"/>
      <c r="AB916" s="789"/>
      <c r="AC916" s="789"/>
      <c r="AD916" s="789"/>
      <c r="AE916" s="789"/>
    </row>
    <row r="917" spans="1:31">
      <c r="A917" s="789"/>
      <c r="K917" s="789"/>
      <c r="L917" s="789"/>
      <c r="M917" s="789"/>
      <c r="N917" s="789"/>
      <c r="O917" s="789"/>
      <c r="P917" s="789"/>
      <c r="Q917" s="789"/>
      <c r="R917" s="789"/>
      <c r="S917" s="789"/>
      <c r="T917" s="789"/>
      <c r="U917" s="789"/>
      <c r="V917" s="789"/>
      <c r="W917" s="789"/>
      <c r="X917" s="789"/>
      <c r="Y917" s="789"/>
      <c r="Z917" s="789"/>
      <c r="AA917" s="789"/>
      <c r="AB917" s="789"/>
      <c r="AC917" s="789"/>
      <c r="AD917" s="789"/>
      <c r="AE917" s="789"/>
    </row>
    <row r="918" spans="1:31">
      <c r="A918" s="789"/>
      <c r="K918" s="789"/>
      <c r="L918" s="789"/>
      <c r="M918" s="789"/>
      <c r="N918" s="789"/>
      <c r="O918" s="789"/>
      <c r="P918" s="789"/>
      <c r="Q918" s="789"/>
      <c r="R918" s="789"/>
      <c r="S918" s="789"/>
      <c r="T918" s="789"/>
      <c r="U918" s="789"/>
      <c r="V918" s="789"/>
      <c r="W918" s="789"/>
      <c r="X918" s="789"/>
      <c r="Y918" s="789"/>
      <c r="Z918" s="789"/>
      <c r="AA918" s="789"/>
      <c r="AB918" s="789"/>
      <c r="AC918" s="789"/>
      <c r="AD918" s="789"/>
      <c r="AE918" s="789"/>
    </row>
    <row r="919" spans="1:31">
      <c r="A919" s="789"/>
      <c r="K919" s="789"/>
      <c r="L919" s="789"/>
      <c r="M919" s="789"/>
      <c r="N919" s="789"/>
      <c r="O919" s="789"/>
      <c r="P919" s="789"/>
      <c r="Q919" s="789"/>
      <c r="R919" s="789"/>
      <c r="S919" s="789"/>
      <c r="T919" s="789"/>
      <c r="U919" s="789"/>
      <c r="V919" s="789"/>
      <c r="W919" s="789"/>
      <c r="X919" s="789"/>
      <c r="Y919" s="789"/>
      <c r="Z919" s="789"/>
      <c r="AA919" s="789"/>
      <c r="AB919" s="789"/>
      <c r="AC919" s="789"/>
      <c r="AD919" s="789"/>
      <c r="AE919" s="789"/>
    </row>
    <row r="920" spans="1:31">
      <c r="A920" s="789"/>
      <c r="K920" s="789"/>
      <c r="L920" s="789"/>
      <c r="M920" s="789"/>
      <c r="N920" s="789"/>
      <c r="O920" s="789"/>
      <c r="P920" s="789"/>
      <c r="Q920" s="789"/>
      <c r="R920" s="789"/>
      <c r="S920" s="789"/>
      <c r="T920" s="789"/>
      <c r="U920" s="789"/>
      <c r="V920" s="789"/>
      <c r="W920" s="789"/>
      <c r="X920" s="789"/>
      <c r="Y920" s="789"/>
      <c r="Z920" s="789"/>
      <c r="AA920" s="789"/>
      <c r="AB920" s="789"/>
      <c r="AC920" s="789"/>
      <c r="AD920" s="789"/>
      <c r="AE920" s="789"/>
    </row>
    <row r="921" spans="1:31">
      <c r="A921" s="789"/>
      <c r="K921" s="789"/>
      <c r="L921" s="789"/>
      <c r="M921" s="789"/>
      <c r="N921" s="789"/>
      <c r="O921" s="789"/>
      <c r="P921" s="789"/>
      <c r="Q921" s="789"/>
      <c r="R921" s="789"/>
      <c r="S921" s="789"/>
      <c r="T921" s="789"/>
      <c r="U921" s="789"/>
      <c r="V921" s="789"/>
      <c r="W921" s="789"/>
      <c r="X921" s="789"/>
      <c r="Y921" s="789"/>
      <c r="Z921" s="789"/>
      <c r="AA921" s="789"/>
      <c r="AB921" s="789"/>
      <c r="AC921" s="789"/>
      <c r="AD921" s="789"/>
      <c r="AE921" s="789"/>
    </row>
    <row r="922" spans="1:31">
      <c r="A922" s="789"/>
      <c r="K922" s="789"/>
      <c r="L922" s="789"/>
      <c r="M922" s="789"/>
      <c r="N922" s="789"/>
      <c r="O922" s="789"/>
      <c r="P922" s="789"/>
      <c r="Q922" s="789"/>
      <c r="R922" s="789"/>
      <c r="S922" s="789"/>
      <c r="T922" s="789"/>
      <c r="U922" s="789"/>
      <c r="V922" s="789"/>
      <c r="W922" s="789"/>
      <c r="X922" s="789"/>
      <c r="Y922" s="789"/>
      <c r="Z922" s="789"/>
      <c r="AA922" s="789"/>
      <c r="AB922" s="789"/>
      <c r="AC922" s="789"/>
      <c r="AD922" s="789"/>
      <c r="AE922" s="789"/>
    </row>
    <row r="923" spans="1:31">
      <c r="A923" s="789"/>
      <c r="K923" s="789"/>
      <c r="L923" s="789"/>
      <c r="M923" s="789"/>
      <c r="N923" s="789"/>
      <c r="O923" s="789"/>
      <c r="P923" s="789"/>
      <c r="Q923" s="789"/>
      <c r="R923" s="789"/>
      <c r="S923" s="789"/>
      <c r="T923" s="789"/>
      <c r="U923" s="789"/>
      <c r="V923" s="789"/>
      <c r="W923" s="789"/>
      <c r="X923" s="789"/>
      <c r="Y923" s="789"/>
      <c r="Z923" s="789"/>
      <c r="AA923" s="789"/>
      <c r="AB923" s="789"/>
      <c r="AC923" s="789"/>
      <c r="AD923" s="789"/>
      <c r="AE923" s="789"/>
    </row>
    <row r="924" spans="1:31">
      <c r="A924" s="789"/>
      <c r="K924" s="789"/>
      <c r="L924" s="789"/>
      <c r="M924" s="789"/>
      <c r="N924" s="789"/>
      <c r="O924" s="789"/>
      <c r="P924" s="789"/>
      <c r="Q924" s="789"/>
      <c r="R924" s="789"/>
      <c r="S924" s="789"/>
      <c r="T924" s="789"/>
      <c r="U924" s="789"/>
      <c r="V924" s="789"/>
      <c r="W924" s="789"/>
      <c r="X924" s="789"/>
      <c r="Y924" s="789"/>
      <c r="Z924" s="789"/>
      <c r="AA924" s="789"/>
      <c r="AB924" s="789"/>
      <c r="AC924" s="789"/>
      <c r="AD924" s="789"/>
      <c r="AE924" s="789"/>
    </row>
    <row r="925" spans="1:31">
      <c r="A925" s="789"/>
      <c r="K925" s="789"/>
      <c r="L925" s="789"/>
      <c r="M925" s="789"/>
      <c r="N925" s="789"/>
      <c r="O925" s="789"/>
      <c r="P925" s="789"/>
      <c r="Q925" s="789"/>
      <c r="R925" s="789"/>
      <c r="S925" s="789"/>
      <c r="T925" s="789"/>
      <c r="U925" s="789"/>
      <c r="V925" s="789"/>
      <c r="W925" s="789"/>
      <c r="X925" s="789"/>
      <c r="Y925" s="789"/>
      <c r="Z925" s="789"/>
      <c r="AA925" s="789"/>
      <c r="AB925" s="789"/>
      <c r="AC925" s="789"/>
      <c r="AD925" s="789"/>
      <c r="AE925" s="789"/>
    </row>
    <row r="926" spans="1:31">
      <c r="A926" s="789"/>
      <c r="K926" s="789"/>
      <c r="L926" s="789"/>
      <c r="M926" s="789"/>
      <c r="N926" s="789"/>
      <c r="O926" s="789"/>
      <c r="P926" s="789"/>
      <c r="Q926" s="789"/>
      <c r="R926" s="789"/>
      <c r="S926" s="789"/>
      <c r="T926" s="789"/>
      <c r="U926" s="789"/>
      <c r="V926" s="789"/>
      <c r="W926" s="789"/>
      <c r="X926" s="789"/>
      <c r="Y926" s="789"/>
      <c r="Z926" s="789"/>
      <c r="AA926" s="789"/>
      <c r="AB926" s="789"/>
      <c r="AC926" s="789"/>
      <c r="AD926" s="789"/>
      <c r="AE926" s="789"/>
    </row>
    <row r="927" spans="1:31">
      <c r="A927" s="789"/>
      <c r="K927" s="789"/>
      <c r="L927" s="789"/>
      <c r="M927" s="789"/>
      <c r="N927" s="789"/>
      <c r="O927" s="789"/>
      <c r="P927" s="789"/>
      <c r="Q927" s="789"/>
      <c r="R927" s="789"/>
      <c r="S927" s="789"/>
      <c r="T927" s="789"/>
      <c r="U927" s="789"/>
      <c r="V927" s="789"/>
      <c r="W927" s="789"/>
      <c r="X927" s="789"/>
      <c r="Y927" s="789"/>
      <c r="Z927" s="789"/>
      <c r="AA927" s="789"/>
      <c r="AB927" s="789"/>
      <c r="AC927" s="789"/>
      <c r="AD927" s="789"/>
      <c r="AE927" s="789"/>
    </row>
    <row r="928" spans="1:31">
      <c r="A928" s="789"/>
      <c r="K928" s="789"/>
      <c r="L928" s="789"/>
      <c r="M928" s="789"/>
      <c r="N928" s="789"/>
      <c r="O928" s="789"/>
      <c r="P928" s="789"/>
      <c r="Q928" s="789"/>
      <c r="R928" s="789"/>
      <c r="S928" s="789"/>
      <c r="T928" s="789"/>
      <c r="U928" s="789"/>
      <c r="V928" s="789"/>
      <c r="W928" s="789"/>
      <c r="X928" s="789"/>
      <c r="Y928" s="789"/>
      <c r="Z928" s="789"/>
      <c r="AA928" s="789"/>
      <c r="AB928" s="789"/>
      <c r="AC928" s="789"/>
      <c r="AD928" s="789"/>
      <c r="AE928" s="789"/>
    </row>
    <row r="929" spans="1:31">
      <c r="A929" s="789"/>
      <c r="K929" s="789"/>
      <c r="L929" s="789"/>
      <c r="M929" s="789"/>
      <c r="N929" s="789"/>
      <c r="O929" s="789"/>
      <c r="P929" s="789"/>
      <c r="Q929" s="789"/>
      <c r="R929" s="789"/>
      <c r="S929" s="789"/>
      <c r="T929" s="789"/>
      <c r="U929" s="789"/>
      <c r="V929" s="789"/>
      <c r="W929" s="789"/>
      <c r="X929" s="789"/>
      <c r="Y929" s="789"/>
      <c r="Z929" s="789"/>
      <c r="AA929" s="789"/>
      <c r="AB929" s="789"/>
      <c r="AC929" s="789"/>
      <c r="AD929" s="789"/>
      <c r="AE929" s="789"/>
    </row>
    <row r="930" spans="1:31">
      <c r="A930" s="789"/>
      <c r="K930" s="789"/>
      <c r="L930" s="789"/>
      <c r="M930" s="789"/>
      <c r="N930" s="789"/>
      <c r="O930" s="789"/>
      <c r="P930" s="789"/>
      <c r="Q930" s="789"/>
      <c r="R930" s="789"/>
      <c r="S930" s="789"/>
      <c r="T930" s="789"/>
      <c r="U930" s="789"/>
      <c r="V930" s="789"/>
      <c r="W930" s="789"/>
      <c r="X930" s="789"/>
      <c r="Y930" s="789"/>
      <c r="Z930" s="789"/>
      <c r="AA930" s="789"/>
      <c r="AB930" s="789"/>
      <c r="AC930" s="789"/>
      <c r="AD930" s="789"/>
      <c r="AE930" s="789"/>
    </row>
    <row r="931" spans="1:31">
      <c r="A931" s="789"/>
      <c r="K931" s="789"/>
      <c r="L931" s="789"/>
      <c r="M931" s="789"/>
      <c r="N931" s="789"/>
      <c r="O931" s="789"/>
      <c r="P931" s="789"/>
      <c r="Q931" s="789"/>
      <c r="R931" s="789"/>
      <c r="S931" s="789"/>
      <c r="T931" s="789"/>
      <c r="U931" s="789"/>
      <c r="V931" s="789"/>
      <c r="W931" s="789"/>
      <c r="X931" s="789"/>
      <c r="Y931" s="789"/>
      <c r="Z931" s="789"/>
      <c r="AA931" s="789"/>
      <c r="AB931" s="789"/>
      <c r="AC931" s="789"/>
      <c r="AD931" s="789"/>
      <c r="AE931" s="789"/>
    </row>
    <row r="932" spans="1:31">
      <c r="A932" s="789"/>
      <c r="K932" s="789"/>
      <c r="L932" s="789"/>
      <c r="M932" s="789"/>
      <c r="N932" s="789"/>
      <c r="O932" s="789"/>
      <c r="P932" s="789"/>
      <c r="Q932" s="789"/>
      <c r="R932" s="789"/>
      <c r="S932" s="789"/>
      <c r="T932" s="789"/>
      <c r="U932" s="789"/>
      <c r="V932" s="789"/>
      <c r="W932" s="789"/>
      <c r="X932" s="789"/>
      <c r="Y932" s="789"/>
      <c r="Z932" s="789"/>
      <c r="AA932" s="789"/>
      <c r="AB932" s="789"/>
      <c r="AC932" s="789"/>
      <c r="AD932" s="789"/>
      <c r="AE932" s="789"/>
    </row>
    <row r="933" spans="1:31">
      <c r="A933" s="789"/>
      <c r="K933" s="789"/>
      <c r="L933" s="789"/>
      <c r="M933" s="789"/>
      <c r="N933" s="789"/>
      <c r="O933" s="789"/>
      <c r="P933" s="789"/>
      <c r="Q933" s="789"/>
      <c r="R933" s="789"/>
      <c r="S933" s="789"/>
      <c r="T933" s="789"/>
      <c r="U933" s="789"/>
      <c r="V933" s="789"/>
      <c r="W933" s="789"/>
      <c r="X933" s="789"/>
      <c r="Y933" s="789"/>
      <c r="Z933" s="789"/>
      <c r="AA933" s="789"/>
      <c r="AB933" s="789"/>
      <c r="AC933" s="789"/>
      <c r="AD933" s="789"/>
      <c r="AE933" s="789"/>
    </row>
    <row r="934" spans="1:31">
      <c r="A934" s="789"/>
      <c r="K934" s="789"/>
      <c r="L934" s="789"/>
      <c r="M934" s="789"/>
      <c r="N934" s="789"/>
      <c r="O934" s="789"/>
      <c r="P934" s="789"/>
      <c r="Q934" s="789"/>
      <c r="R934" s="789"/>
      <c r="S934" s="789"/>
      <c r="T934" s="789"/>
      <c r="U934" s="789"/>
      <c r="V934" s="789"/>
      <c r="W934" s="789"/>
      <c r="X934" s="789"/>
      <c r="Y934" s="789"/>
      <c r="Z934" s="789"/>
      <c r="AA934" s="789"/>
      <c r="AB934" s="789"/>
      <c r="AC934" s="789"/>
      <c r="AD934" s="789"/>
      <c r="AE934" s="789"/>
    </row>
    <row r="935" spans="1:31">
      <c r="A935" s="789"/>
      <c r="K935" s="789"/>
      <c r="L935" s="789"/>
      <c r="M935" s="789"/>
      <c r="N935" s="789"/>
      <c r="O935" s="789"/>
      <c r="P935" s="789"/>
      <c r="Q935" s="789"/>
      <c r="R935" s="789"/>
      <c r="S935" s="789"/>
      <c r="T935" s="789"/>
      <c r="U935" s="789"/>
      <c r="V935" s="789"/>
      <c r="W935" s="789"/>
      <c r="X935" s="789"/>
      <c r="Y935" s="789"/>
      <c r="Z935" s="789"/>
      <c r="AA935" s="789"/>
      <c r="AB935" s="789"/>
      <c r="AC935" s="789"/>
      <c r="AD935" s="789"/>
      <c r="AE935" s="789"/>
    </row>
    <row r="936" spans="1:31">
      <c r="A936" s="789"/>
      <c r="K936" s="789"/>
      <c r="L936" s="789"/>
      <c r="M936" s="789"/>
      <c r="N936" s="789"/>
      <c r="O936" s="789"/>
      <c r="P936" s="789"/>
      <c r="Q936" s="789"/>
      <c r="R936" s="789"/>
      <c r="S936" s="789"/>
      <c r="T936" s="789"/>
      <c r="U936" s="789"/>
      <c r="V936" s="789"/>
      <c r="W936" s="789"/>
      <c r="X936" s="789"/>
      <c r="Y936" s="789"/>
      <c r="Z936" s="789"/>
      <c r="AA936" s="789"/>
      <c r="AB936" s="789"/>
      <c r="AC936" s="789"/>
      <c r="AD936" s="789"/>
      <c r="AE936" s="789"/>
    </row>
    <row r="937" spans="1:31">
      <c r="A937" s="789"/>
      <c r="K937" s="789"/>
      <c r="L937" s="789"/>
      <c r="M937" s="789"/>
      <c r="N937" s="789"/>
      <c r="O937" s="789"/>
      <c r="P937" s="789"/>
      <c r="Q937" s="789"/>
      <c r="R937" s="789"/>
      <c r="S937" s="789"/>
      <c r="T937" s="789"/>
      <c r="U937" s="789"/>
      <c r="V937" s="789"/>
      <c r="W937" s="789"/>
      <c r="X937" s="789"/>
      <c r="Y937" s="789"/>
      <c r="Z937" s="789"/>
      <c r="AA937" s="789"/>
      <c r="AB937" s="789"/>
      <c r="AC937" s="789"/>
      <c r="AD937" s="789"/>
      <c r="AE937" s="789"/>
    </row>
    <row r="938" spans="1:31">
      <c r="A938" s="789"/>
      <c r="K938" s="789"/>
      <c r="L938" s="789"/>
      <c r="M938" s="789"/>
      <c r="N938" s="789"/>
      <c r="O938" s="789"/>
      <c r="P938" s="789"/>
      <c r="Q938" s="789"/>
      <c r="R938" s="789"/>
      <c r="S938" s="789"/>
      <c r="T938" s="789"/>
      <c r="U938" s="789"/>
      <c r="V938" s="789"/>
      <c r="W938" s="789"/>
      <c r="X938" s="789"/>
      <c r="Y938" s="789"/>
      <c r="Z938" s="789"/>
      <c r="AA938" s="789"/>
      <c r="AB938" s="789"/>
      <c r="AC938" s="789"/>
      <c r="AD938" s="789"/>
      <c r="AE938" s="789"/>
    </row>
    <row r="939" spans="1:31">
      <c r="A939" s="789"/>
      <c r="K939" s="789"/>
      <c r="L939" s="789"/>
      <c r="M939" s="789"/>
      <c r="N939" s="789"/>
      <c r="O939" s="789"/>
      <c r="P939" s="789"/>
      <c r="Q939" s="789"/>
      <c r="R939" s="789"/>
      <c r="S939" s="789"/>
      <c r="T939" s="789"/>
      <c r="U939" s="789"/>
      <c r="V939" s="789"/>
      <c r="W939" s="789"/>
      <c r="X939" s="789"/>
      <c r="Y939" s="789"/>
      <c r="Z939" s="789"/>
      <c r="AA939" s="789"/>
      <c r="AB939" s="789"/>
      <c r="AC939" s="789"/>
      <c r="AD939" s="789"/>
      <c r="AE939" s="789"/>
    </row>
    <row r="940" spans="1:31">
      <c r="A940" s="789"/>
      <c r="K940" s="789"/>
      <c r="L940" s="789"/>
      <c r="M940" s="789"/>
      <c r="N940" s="789"/>
      <c r="O940" s="789"/>
      <c r="P940" s="789"/>
      <c r="Q940" s="789"/>
      <c r="R940" s="789"/>
      <c r="S940" s="789"/>
      <c r="T940" s="789"/>
      <c r="U940" s="789"/>
      <c r="V940" s="789"/>
      <c r="W940" s="789"/>
      <c r="X940" s="789"/>
      <c r="Y940" s="789"/>
      <c r="Z940" s="789"/>
      <c r="AA940" s="789"/>
      <c r="AB940" s="789"/>
      <c r="AC940" s="789"/>
      <c r="AD940" s="789"/>
      <c r="AE940" s="789"/>
    </row>
    <row r="941" spans="1:31">
      <c r="A941" s="789"/>
      <c r="K941" s="789"/>
      <c r="L941" s="789"/>
      <c r="M941" s="789"/>
      <c r="N941" s="789"/>
      <c r="O941" s="789"/>
      <c r="P941" s="789"/>
      <c r="Q941" s="789"/>
      <c r="R941" s="789"/>
      <c r="S941" s="789"/>
      <c r="T941" s="789"/>
      <c r="U941" s="789"/>
      <c r="V941" s="789"/>
      <c r="W941" s="789"/>
      <c r="X941" s="789"/>
      <c r="Y941" s="789"/>
      <c r="Z941" s="789"/>
      <c r="AA941" s="789"/>
      <c r="AB941" s="789"/>
      <c r="AC941" s="789"/>
      <c r="AD941" s="789"/>
      <c r="AE941" s="789"/>
    </row>
    <row r="942" spans="1:31">
      <c r="A942" s="789"/>
      <c r="K942" s="789"/>
      <c r="L942" s="789"/>
      <c r="M942" s="789"/>
      <c r="N942" s="789"/>
      <c r="O942" s="789"/>
      <c r="P942" s="789"/>
      <c r="Q942" s="789"/>
      <c r="R942" s="789"/>
      <c r="S942" s="789"/>
      <c r="T942" s="789"/>
      <c r="U942" s="789"/>
      <c r="V942" s="789"/>
      <c r="W942" s="789"/>
      <c r="X942" s="789"/>
      <c r="Y942" s="789"/>
      <c r="Z942" s="789"/>
      <c r="AA942" s="789"/>
      <c r="AB942" s="789"/>
      <c r="AC942" s="789"/>
      <c r="AD942" s="789"/>
      <c r="AE942" s="789"/>
    </row>
    <row r="943" spans="1:31">
      <c r="A943" s="789"/>
      <c r="K943" s="789"/>
      <c r="L943" s="789"/>
      <c r="M943" s="789"/>
      <c r="N943" s="789"/>
      <c r="O943" s="789"/>
      <c r="P943" s="789"/>
      <c r="Q943" s="789"/>
      <c r="R943" s="789"/>
      <c r="S943" s="789"/>
      <c r="T943" s="789"/>
      <c r="U943" s="789"/>
      <c r="V943" s="789"/>
      <c r="W943" s="789"/>
      <c r="X943" s="789"/>
      <c r="Y943" s="789"/>
      <c r="Z943" s="789"/>
      <c r="AA943" s="789"/>
      <c r="AB943" s="789"/>
      <c r="AC943" s="789"/>
      <c r="AD943" s="789"/>
      <c r="AE943" s="789"/>
    </row>
    <row r="944" spans="1:31">
      <c r="A944" s="789"/>
      <c r="K944" s="789"/>
      <c r="L944" s="789"/>
      <c r="M944" s="789"/>
      <c r="N944" s="789"/>
      <c r="O944" s="789"/>
      <c r="P944" s="789"/>
      <c r="Q944" s="789"/>
      <c r="R944" s="789"/>
      <c r="S944" s="789"/>
      <c r="T944" s="789"/>
      <c r="U944" s="789"/>
      <c r="V944" s="789"/>
      <c r="W944" s="789"/>
      <c r="X944" s="789"/>
      <c r="Y944" s="789"/>
      <c r="Z944" s="789"/>
      <c r="AA944" s="789"/>
      <c r="AB944" s="789"/>
      <c r="AC944" s="789"/>
      <c r="AD944" s="789"/>
      <c r="AE944" s="789"/>
    </row>
    <row r="945" spans="1:31">
      <c r="A945" s="789"/>
      <c r="K945" s="789"/>
      <c r="L945" s="789"/>
      <c r="M945" s="789"/>
      <c r="N945" s="789"/>
      <c r="O945" s="789"/>
      <c r="P945" s="789"/>
      <c r="Q945" s="789"/>
      <c r="R945" s="789"/>
      <c r="S945" s="789"/>
      <c r="T945" s="789"/>
      <c r="U945" s="789"/>
      <c r="V945" s="789"/>
      <c r="W945" s="789"/>
      <c r="X945" s="789"/>
      <c r="Y945" s="789"/>
      <c r="Z945" s="789"/>
      <c r="AA945" s="789"/>
      <c r="AB945" s="789"/>
      <c r="AC945" s="789"/>
      <c r="AD945" s="789"/>
      <c r="AE945" s="789"/>
    </row>
    <row r="946" spans="1:31">
      <c r="A946" s="789"/>
      <c r="K946" s="789"/>
      <c r="L946" s="789"/>
      <c r="M946" s="789"/>
      <c r="N946" s="789"/>
      <c r="O946" s="789"/>
      <c r="P946" s="789"/>
      <c r="Q946" s="789"/>
      <c r="R946" s="789"/>
      <c r="S946" s="789"/>
      <c r="T946" s="789"/>
      <c r="U946" s="789"/>
      <c r="V946" s="789"/>
      <c r="W946" s="789"/>
      <c r="X946" s="789"/>
      <c r="Y946" s="789"/>
      <c r="Z946" s="789"/>
      <c r="AA946" s="789"/>
      <c r="AB946" s="789"/>
      <c r="AC946" s="789"/>
      <c r="AD946" s="789"/>
      <c r="AE946" s="789"/>
    </row>
    <row r="947" spans="1:31">
      <c r="A947" s="789"/>
      <c r="K947" s="789"/>
      <c r="L947" s="789"/>
      <c r="M947" s="789"/>
      <c r="N947" s="789"/>
      <c r="O947" s="789"/>
      <c r="P947" s="789"/>
      <c r="Q947" s="789"/>
      <c r="R947" s="789"/>
      <c r="S947" s="789"/>
      <c r="T947" s="789"/>
      <c r="U947" s="789"/>
      <c r="V947" s="789"/>
      <c r="W947" s="789"/>
      <c r="X947" s="789"/>
      <c r="Y947" s="789"/>
      <c r="Z947" s="789"/>
      <c r="AA947" s="789"/>
      <c r="AB947" s="789"/>
      <c r="AC947" s="789"/>
      <c r="AD947" s="789"/>
      <c r="AE947" s="789"/>
    </row>
    <row r="948" spans="1:31">
      <c r="A948" s="789"/>
      <c r="K948" s="789"/>
      <c r="L948" s="789"/>
      <c r="M948" s="789"/>
      <c r="N948" s="789"/>
      <c r="O948" s="789"/>
      <c r="P948" s="789"/>
      <c r="Q948" s="789"/>
      <c r="R948" s="789"/>
      <c r="S948" s="789"/>
      <c r="T948" s="789"/>
      <c r="U948" s="789"/>
      <c r="V948" s="789"/>
      <c r="W948" s="789"/>
      <c r="X948" s="789"/>
      <c r="Y948" s="789"/>
      <c r="Z948" s="789"/>
      <c r="AA948" s="789"/>
      <c r="AB948" s="789"/>
      <c r="AC948" s="789"/>
      <c r="AD948" s="789"/>
      <c r="AE948" s="789"/>
    </row>
    <row r="949" spans="1:31">
      <c r="A949" s="789"/>
      <c r="K949" s="789"/>
      <c r="L949" s="789"/>
      <c r="M949" s="789"/>
      <c r="N949" s="789"/>
      <c r="O949" s="789"/>
      <c r="P949" s="789"/>
      <c r="Q949" s="789"/>
      <c r="R949" s="789"/>
      <c r="S949" s="789"/>
      <c r="T949" s="789"/>
      <c r="U949" s="789"/>
      <c r="V949" s="789"/>
      <c r="W949" s="789"/>
      <c r="X949" s="789"/>
      <c r="Y949" s="789"/>
      <c r="Z949" s="789"/>
      <c r="AA949" s="789"/>
      <c r="AB949" s="789"/>
      <c r="AC949" s="789"/>
      <c r="AD949" s="789"/>
      <c r="AE949" s="789"/>
    </row>
    <row r="950" spans="1:31">
      <c r="A950" s="789"/>
      <c r="K950" s="789"/>
      <c r="L950" s="789"/>
      <c r="M950" s="789"/>
      <c r="N950" s="789"/>
      <c r="O950" s="789"/>
      <c r="P950" s="789"/>
      <c r="Q950" s="789"/>
      <c r="R950" s="789"/>
      <c r="S950" s="789"/>
      <c r="T950" s="789"/>
      <c r="U950" s="789"/>
      <c r="V950" s="789"/>
      <c r="W950" s="789"/>
      <c r="X950" s="789"/>
      <c r="Y950" s="789"/>
      <c r="Z950" s="789"/>
      <c r="AA950" s="789"/>
      <c r="AB950" s="789"/>
      <c r="AC950" s="789"/>
      <c r="AD950" s="789"/>
      <c r="AE950" s="789"/>
    </row>
    <row r="951" spans="1:31">
      <c r="A951" s="789"/>
      <c r="K951" s="789"/>
      <c r="L951" s="789"/>
      <c r="M951" s="789"/>
      <c r="N951" s="789"/>
      <c r="O951" s="789"/>
      <c r="P951" s="789"/>
      <c r="Q951" s="789"/>
      <c r="R951" s="789"/>
      <c r="S951" s="789"/>
      <c r="T951" s="789"/>
      <c r="U951" s="789"/>
      <c r="V951" s="789"/>
      <c r="W951" s="789"/>
      <c r="X951" s="789"/>
      <c r="Y951" s="789"/>
      <c r="Z951" s="789"/>
      <c r="AA951" s="789"/>
      <c r="AB951" s="789"/>
      <c r="AC951" s="789"/>
      <c r="AD951" s="789"/>
      <c r="AE951" s="789"/>
    </row>
    <row r="952" spans="1:31">
      <c r="A952" s="789"/>
      <c r="K952" s="789"/>
      <c r="L952" s="789"/>
      <c r="M952" s="789"/>
      <c r="N952" s="789"/>
      <c r="O952" s="789"/>
      <c r="P952" s="789"/>
      <c r="Q952" s="789"/>
      <c r="R952" s="789"/>
      <c r="S952" s="789"/>
      <c r="T952" s="789"/>
      <c r="U952" s="789"/>
      <c r="V952" s="789"/>
      <c r="W952" s="789"/>
      <c r="X952" s="789"/>
      <c r="Y952" s="789"/>
      <c r="Z952" s="789"/>
      <c r="AA952" s="789"/>
      <c r="AB952" s="789"/>
      <c r="AC952" s="789"/>
      <c r="AD952" s="789"/>
      <c r="AE952" s="789"/>
    </row>
    <row r="953" spans="1:31">
      <c r="A953" s="789"/>
      <c r="K953" s="789"/>
      <c r="L953" s="789"/>
      <c r="M953" s="789"/>
      <c r="N953" s="789"/>
      <c r="O953" s="789"/>
      <c r="P953" s="789"/>
      <c r="Q953" s="789"/>
      <c r="R953" s="789"/>
      <c r="S953" s="789"/>
      <c r="T953" s="789"/>
      <c r="U953" s="789"/>
      <c r="V953" s="789"/>
      <c r="W953" s="789"/>
      <c r="X953" s="789"/>
      <c r="Y953" s="789"/>
      <c r="Z953" s="789"/>
      <c r="AA953" s="789"/>
      <c r="AB953" s="789"/>
      <c r="AC953" s="789"/>
      <c r="AD953" s="789"/>
      <c r="AE953" s="789"/>
    </row>
    <row r="954" spans="1:31">
      <c r="A954" s="789"/>
      <c r="K954" s="789"/>
      <c r="L954" s="789"/>
      <c r="M954" s="789"/>
      <c r="N954" s="789"/>
      <c r="O954" s="789"/>
      <c r="P954" s="789"/>
      <c r="Q954" s="789"/>
      <c r="R954" s="789"/>
      <c r="S954" s="789"/>
      <c r="T954" s="789"/>
      <c r="U954" s="789"/>
      <c r="V954" s="789"/>
      <c r="W954" s="789"/>
      <c r="X954" s="789"/>
      <c r="Y954" s="789"/>
      <c r="Z954" s="789"/>
      <c r="AA954" s="789"/>
      <c r="AB954" s="789"/>
      <c r="AC954" s="789"/>
      <c r="AD954" s="789"/>
      <c r="AE954" s="789"/>
    </row>
    <row r="955" spans="1:31">
      <c r="A955" s="789"/>
      <c r="K955" s="789"/>
      <c r="L955" s="789"/>
      <c r="M955" s="789"/>
      <c r="N955" s="789"/>
      <c r="O955" s="789"/>
      <c r="P955" s="789"/>
      <c r="Q955" s="789"/>
      <c r="R955" s="789"/>
      <c r="S955" s="789"/>
      <c r="T955" s="789"/>
      <c r="U955" s="789"/>
      <c r="V955" s="789"/>
      <c r="W955" s="789"/>
      <c r="X955" s="789"/>
      <c r="Y955" s="789"/>
      <c r="Z955" s="789"/>
      <c r="AA955" s="789"/>
      <c r="AB955" s="789"/>
      <c r="AC955" s="789"/>
      <c r="AD955" s="789"/>
      <c r="AE955" s="789"/>
    </row>
    <row r="956" spans="1:31">
      <c r="A956" s="789"/>
      <c r="K956" s="789"/>
      <c r="L956" s="789"/>
      <c r="M956" s="789"/>
      <c r="N956" s="789"/>
      <c r="O956" s="789"/>
      <c r="P956" s="789"/>
      <c r="Q956" s="789"/>
      <c r="R956" s="789"/>
      <c r="S956" s="789"/>
      <c r="T956" s="789"/>
      <c r="U956" s="789"/>
      <c r="V956" s="789"/>
      <c r="W956" s="789"/>
      <c r="X956" s="789"/>
      <c r="Y956" s="789"/>
      <c r="Z956" s="789"/>
      <c r="AA956" s="789"/>
      <c r="AB956" s="789"/>
      <c r="AC956" s="789"/>
      <c r="AD956" s="789"/>
      <c r="AE956" s="789"/>
    </row>
    <row r="957" spans="1:31">
      <c r="A957" s="789"/>
      <c r="K957" s="789"/>
      <c r="L957" s="789"/>
      <c r="M957" s="789"/>
      <c r="N957" s="789"/>
      <c r="O957" s="789"/>
      <c r="P957" s="789"/>
      <c r="Q957" s="789"/>
      <c r="R957" s="789"/>
      <c r="S957" s="789"/>
      <c r="T957" s="789"/>
      <c r="U957" s="789"/>
      <c r="V957" s="789"/>
      <c r="W957" s="789"/>
      <c r="X957" s="789"/>
      <c r="Y957" s="789"/>
      <c r="Z957" s="789"/>
      <c r="AA957" s="789"/>
      <c r="AB957" s="789"/>
      <c r="AC957" s="789"/>
      <c r="AD957" s="789"/>
      <c r="AE957" s="789"/>
    </row>
    <row r="958" spans="1:31">
      <c r="A958" s="789"/>
      <c r="K958" s="789"/>
      <c r="L958" s="789"/>
      <c r="M958" s="789"/>
      <c r="N958" s="789"/>
      <c r="O958" s="789"/>
      <c r="P958" s="789"/>
      <c r="Q958" s="789"/>
      <c r="R958" s="789"/>
      <c r="S958" s="789"/>
      <c r="T958" s="789"/>
      <c r="U958" s="789"/>
      <c r="V958" s="789"/>
      <c r="W958" s="789"/>
      <c r="X958" s="789"/>
      <c r="Y958" s="789"/>
      <c r="Z958" s="789"/>
      <c r="AA958" s="789"/>
      <c r="AB958" s="789"/>
      <c r="AC958" s="789"/>
      <c r="AD958" s="789"/>
      <c r="AE958" s="789"/>
    </row>
    <row r="959" spans="1:31">
      <c r="A959" s="789"/>
      <c r="K959" s="789"/>
      <c r="L959" s="789"/>
      <c r="M959" s="789"/>
      <c r="N959" s="789"/>
      <c r="O959" s="789"/>
      <c r="P959" s="789"/>
      <c r="Q959" s="789"/>
      <c r="R959" s="789"/>
      <c r="S959" s="789"/>
      <c r="T959" s="789"/>
      <c r="U959" s="789"/>
      <c r="V959" s="789"/>
      <c r="W959" s="789"/>
      <c r="X959" s="789"/>
      <c r="Y959" s="789"/>
      <c r="Z959" s="789"/>
      <c r="AA959" s="789"/>
      <c r="AB959" s="789"/>
      <c r="AC959" s="789"/>
      <c r="AD959" s="789"/>
      <c r="AE959" s="789"/>
    </row>
    <row r="960" spans="1:31">
      <c r="A960" s="789"/>
      <c r="K960" s="789"/>
      <c r="L960" s="789"/>
      <c r="M960" s="789"/>
      <c r="N960" s="789"/>
      <c r="O960" s="789"/>
      <c r="P960" s="789"/>
      <c r="Q960" s="789"/>
      <c r="R960" s="789"/>
      <c r="S960" s="789"/>
      <c r="T960" s="789"/>
      <c r="U960" s="789"/>
      <c r="V960" s="789"/>
      <c r="W960" s="789"/>
      <c r="X960" s="789"/>
      <c r="Y960" s="789"/>
      <c r="Z960" s="789"/>
      <c r="AA960" s="789"/>
      <c r="AB960" s="789"/>
      <c r="AC960" s="789"/>
      <c r="AD960" s="789"/>
      <c r="AE960" s="789"/>
    </row>
    <row r="961" spans="1:31">
      <c r="A961" s="789"/>
      <c r="K961" s="789"/>
      <c r="L961" s="789"/>
      <c r="M961" s="789"/>
      <c r="N961" s="789"/>
      <c r="O961" s="789"/>
      <c r="P961" s="789"/>
      <c r="Q961" s="789"/>
      <c r="R961" s="789"/>
      <c r="S961" s="789"/>
      <c r="T961" s="789"/>
      <c r="U961" s="789"/>
      <c r="V961" s="789"/>
      <c r="W961" s="789"/>
      <c r="X961" s="789"/>
      <c r="Y961" s="789"/>
      <c r="Z961" s="789"/>
      <c r="AA961" s="789"/>
      <c r="AB961" s="789"/>
      <c r="AC961" s="789"/>
      <c r="AD961" s="789"/>
      <c r="AE961" s="789"/>
    </row>
    <row r="962" spans="1:31">
      <c r="A962" s="789"/>
      <c r="K962" s="789"/>
      <c r="L962" s="789"/>
      <c r="M962" s="789"/>
      <c r="N962" s="789"/>
      <c r="O962" s="789"/>
      <c r="P962" s="789"/>
      <c r="Q962" s="789"/>
      <c r="R962" s="789"/>
      <c r="S962" s="789"/>
      <c r="T962" s="789"/>
      <c r="U962" s="789"/>
      <c r="V962" s="789"/>
      <c r="W962" s="789"/>
      <c r="X962" s="789"/>
      <c r="Y962" s="789"/>
      <c r="Z962" s="789"/>
      <c r="AA962" s="789"/>
      <c r="AB962" s="789"/>
      <c r="AC962" s="789"/>
      <c r="AD962" s="789"/>
      <c r="AE962" s="789"/>
    </row>
    <row r="963" spans="1:31">
      <c r="A963" s="789"/>
      <c r="K963" s="789"/>
      <c r="L963" s="789"/>
      <c r="M963" s="789"/>
      <c r="N963" s="789"/>
      <c r="O963" s="789"/>
      <c r="P963" s="789"/>
      <c r="Q963" s="789"/>
      <c r="R963" s="789"/>
      <c r="S963" s="789"/>
      <c r="T963" s="789"/>
      <c r="U963" s="789"/>
      <c r="V963" s="789"/>
      <c r="W963" s="789"/>
      <c r="X963" s="789"/>
      <c r="Y963" s="789"/>
      <c r="Z963" s="789"/>
      <c r="AA963" s="789"/>
      <c r="AB963" s="789"/>
      <c r="AC963" s="789"/>
      <c r="AD963" s="789"/>
      <c r="AE963" s="789"/>
    </row>
    <row r="964" spans="1:31">
      <c r="A964" s="789"/>
      <c r="K964" s="789"/>
      <c r="L964" s="789"/>
      <c r="M964" s="789"/>
      <c r="N964" s="789"/>
      <c r="O964" s="789"/>
      <c r="P964" s="789"/>
      <c r="Q964" s="789"/>
      <c r="R964" s="789"/>
      <c r="S964" s="789"/>
      <c r="T964" s="789"/>
      <c r="U964" s="789"/>
      <c r="V964" s="789"/>
      <c r="W964" s="789"/>
      <c r="X964" s="789"/>
      <c r="Y964" s="789"/>
      <c r="Z964" s="789"/>
      <c r="AA964" s="789"/>
      <c r="AB964" s="789"/>
      <c r="AC964" s="789"/>
      <c r="AD964" s="789"/>
      <c r="AE964" s="789"/>
    </row>
    <row r="965" spans="1:31">
      <c r="A965" s="789"/>
      <c r="K965" s="789"/>
      <c r="L965" s="789"/>
      <c r="M965" s="789"/>
      <c r="N965" s="789"/>
      <c r="O965" s="789"/>
      <c r="P965" s="789"/>
      <c r="Q965" s="789"/>
      <c r="R965" s="789"/>
      <c r="S965" s="789"/>
      <c r="T965" s="789"/>
      <c r="U965" s="789"/>
      <c r="V965" s="789"/>
      <c r="W965" s="789"/>
      <c r="X965" s="789"/>
      <c r="Y965" s="789"/>
      <c r="Z965" s="789"/>
      <c r="AA965" s="789"/>
      <c r="AB965" s="789"/>
      <c r="AC965" s="789"/>
      <c r="AD965" s="789"/>
      <c r="AE965" s="789"/>
    </row>
    <row r="966" spans="1:31">
      <c r="A966" s="789"/>
      <c r="K966" s="789"/>
      <c r="L966" s="789"/>
      <c r="M966" s="789"/>
      <c r="N966" s="789"/>
      <c r="O966" s="789"/>
      <c r="P966" s="789"/>
      <c r="Q966" s="789"/>
      <c r="R966" s="789"/>
      <c r="S966" s="789"/>
      <c r="T966" s="789"/>
      <c r="U966" s="789"/>
      <c r="V966" s="789"/>
      <c r="W966" s="789"/>
      <c r="X966" s="789"/>
      <c r="Y966" s="789"/>
      <c r="Z966" s="789"/>
      <c r="AA966" s="789"/>
      <c r="AB966" s="789"/>
      <c r="AC966" s="789"/>
      <c r="AD966" s="789"/>
      <c r="AE966" s="789"/>
    </row>
    <row r="967" spans="1:31">
      <c r="A967" s="789"/>
      <c r="K967" s="789"/>
      <c r="L967" s="789"/>
      <c r="M967" s="789"/>
      <c r="N967" s="789"/>
      <c r="O967" s="789"/>
      <c r="P967" s="789"/>
      <c r="Q967" s="789"/>
      <c r="R967" s="789"/>
      <c r="S967" s="789"/>
      <c r="T967" s="789"/>
      <c r="U967" s="789"/>
      <c r="V967" s="789"/>
      <c r="W967" s="789"/>
      <c r="X967" s="789"/>
      <c r="Y967" s="789"/>
      <c r="Z967" s="789"/>
      <c r="AA967" s="789"/>
      <c r="AB967" s="789"/>
      <c r="AC967" s="789"/>
      <c r="AD967" s="789"/>
      <c r="AE967" s="789"/>
    </row>
    <row r="968" spans="1:31">
      <c r="A968" s="789"/>
      <c r="K968" s="789"/>
      <c r="L968" s="789"/>
      <c r="M968" s="789"/>
      <c r="N968" s="789"/>
      <c r="O968" s="789"/>
      <c r="P968" s="789"/>
      <c r="Q968" s="789"/>
      <c r="R968" s="789"/>
      <c r="S968" s="789"/>
      <c r="T968" s="789"/>
      <c r="U968" s="789"/>
      <c r="V968" s="789"/>
      <c r="W968" s="789"/>
      <c r="X968" s="789"/>
      <c r="Y968" s="789"/>
      <c r="Z968" s="789"/>
      <c r="AA968" s="789"/>
      <c r="AB968" s="789"/>
      <c r="AC968" s="789"/>
      <c r="AD968" s="789"/>
      <c r="AE968" s="789"/>
    </row>
    <row r="969" spans="1:31">
      <c r="A969" s="789"/>
      <c r="K969" s="789"/>
      <c r="L969" s="789"/>
      <c r="M969" s="789"/>
      <c r="N969" s="789"/>
      <c r="O969" s="789"/>
      <c r="P969" s="789"/>
      <c r="Q969" s="789"/>
      <c r="R969" s="789"/>
      <c r="S969" s="789"/>
      <c r="T969" s="789"/>
      <c r="U969" s="789"/>
      <c r="V969" s="789"/>
      <c r="W969" s="789"/>
      <c r="X969" s="789"/>
      <c r="Y969" s="789"/>
      <c r="Z969" s="789"/>
      <c r="AA969" s="789"/>
      <c r="AB969" s="789"/>
      <c r="AC969" s="789"/>
      <c r="AD969" s="789"/>
      <c r="AE969" s="789"/>
    </row>
    <row r="970" spans="1:31">
      <c r="A970" s="789"/>
      <c r="K970" s="789"/>
      <c r="L970" s="789"/>
      <c r="M970" s="789"/>
      <c r="N970" s="789"/>
      <c r="O970" s="789"/>
      <c r="P970" s="789"/>
      <c r="Q970" s="789"/>
      <c r="R970" s="789"/>
      <c r="S970" s="789"/>
      <c r="T970" s="789"/>
      <c r="U970" s="789"/>
      <c r="V970" s="789"/>
      <c r="W970" s="789"/>
      <c r="X970" s="789"/>
      <c r="Y970" s="789"/>
      <c r="Z970" s="789"/>
      <c r="AA970" s="789"/>
      <c r="AB970" s="789"/>
      <c r="AC970" s="789"/>
      <c r="AD970" s="789"/>
      <c r="AE970" s="789"/>
    </row>
    <row r="971" spans="1:31">
      <c r="A971" s="789"/>
      <c r="K971" s="789"/>
      <c r="L971" s="789"/>
      <c r="M971" s="789"/>
      <c r="N971" s="789"/>
      <c r="O971" s="789"/>
      <c r="P971" s="789"/>
      <c r="Q971" s="789"/>
      <c r="R971" s="789"/>
      <c r="S971" s="789"/>
      <c r="T971" s="789"/>
      <c r="U971" s="789"/>
      <c r="V971" s="789"/>
      <c r="W971" s="789"/>
      <c r="X971" s="789"/>
      <c r="Y971" s="789"/>
      <c r="Z971" s="789"/>
      <c r="AA971" s="789"/>
      <c r="AB971" s="789"/>
      <c r="AC971" s="789"/>
      <c r="AD971" s="789"/>
      <c r="AE971" s="789"/>
    </row>
    <row r="972" spans="1:31">
      <c r="A972" s="789"/>
      <c r="K972" s="789"/>
      <c r="L972" s="789"/>
      <c r="M972" s="789"/>
      <c r="N972" s="789"/>
      <c r="O972" s="789"/>
      <c r="P972" s="789"/>
      <c r="Q972" s="789"/>
      <c r="R972" s="789"/>
      <c r="S972" s="789"/>
      <c r="T972" s="789"/>
      <c r="U972" s="789"/>
      <c r="V972" s="789"/>
      <c r="W972" s="789"/>
      <c r="X972" s="789"/>
      <c r="Y972" s="789"/>
      <c r="Z972" s="789"/>
      <c r="AA972" s="789"/>
      <c r="AB972" s="789"/>
      <c r="AC972" s="789"/>
      <c r="AD972" s="789"/>
      <c r="AE972" s="789"/>
    </row>
    <row r="973" spans="1:31">
      <c r="A973" s="789"/>
      <c r="K973" s="789"/>
      <c r="L973" s="789"/>
      <c r="M973" s="789"/>
      <c r="N973" s="789"/>
      <c r="O973" s="789"/>
      <c r="P973" s="789"/>
      <c r="Q973" s="789"/>
      <c r="R973" s="789"/>
      <c r="S973" s="789"/>
      <c r="T973" s="789"/>
      <c r="U973" s="789"/>
      <c r="V973" s="789"/>
      <c r="W973" s="789"/>
      <c r="X973" s="789"/>
      <c r="Y973" s="789"/>
      <c r="Z973" s="789"/>
      <c r="AA973" s="789"/>
      <c r="AB973" s="789"/>
      <c r="AC973" s="789"/>
      <c r="AD973" s="789"/>
      <c r="AE973" s="789"/>
    </row>
    <row r="974" spans="1:31">
      <c r="A974" s="789"/>
      <c r="K974" s="789"/>
      <c r="L974" s="789"/>
      <c r="M974" s="789"/>
      <c r="N974" s="789"/>
      <c r="O974" s="789"/>
      <c r="P974" s="789"/>
      <c r="Q974" s="789"/>
      <c r="R974" s="789"/>
      <c r="S974" s="789"/>
      <c r="T974" s="789"/>
      <c r="U974" s="789"/>
      <c r="V974" s="789"/>
      <c r="W974" s="789"/>
      <c r="X974" s="789"/>
      <c r="Y974" s="789"/>
      <c r="Z974" s="789"/>
      <c r="AA974" s="789"/>
      <c r="AB974" s="789"/>
      <c r="AC974" s="789"/>
      <c r="AD974" s="789"/>
      <c r="AE974" s="789"/>
    </row>
    <row r="975" spans="1:31">
      <c r="A975" s="789"/>
      <c r="K975" s="789"/>
      <c r="L975" s="789"/>
      <c r="M975" s="789"/>
      <c r="N975" s="789"/>
      <c r="O975" s="789"/>
      <c r="P975" s="789"/>
      <c r="Q975" s="789"/>
      <c r="R975" s="789"/>
      <c r="S975" s="789"/>
      <c r="T975" s="789"/>
      <c r="U975" s="789"/>
      <c r="V975" s="789"/>
      <c r="W975" s="789"/>
      <c r="X975" s="789"/>
      <c r="Y975" s="789"/>
      <c r="Z975" s="789"/>
      <c r="AA975" s="789"/>
      <c r="AB975" s="789"/>
      <c r="AC975" s="789"/>
      <c r="AD975" s="789"/>
      <c r="AE975" s="789"/>
    </row>
    <row r="976" spans="1:31">
      <c r="A976" s="789"/>
      <c r="K976" s="789"/>
      <c r="L976" s="789"/>
      <c r="M976" s="789"/>
      <c r="N976" s="789"/>
      <c r="O976" s="789"/>
      <c r="P976" s="789"/>
      <c r="Q976" s="789"/>
      <c r="R976" s="789"/>
      <c r="S976" s="789"/>
      <c r="T976" s="789"/>
      <c r="U976" s="789"/>
      <c r="V976" s="789"/>
      <c r="W976" s="789"/>
      <c r="X976" s="789"/>
      <c r="Y976" s="789"/>
      <c r="Z976" s="789"/>
      <c r="AA976" s="789"/>
      <c r="AB976" s="789"/>
      <c r="AC976" s="789"/>
      <c r="AD976" s="789"/>
      <c r="AE976" s="789"/>
    </row>
    <row r="977" spans="1:31">
      <c r="A977" s="789"/>
      <c r="K977" s="789"/>
      <c r="L977" s="789"/>
      <c r="M977" s="789"/>
      <c r="N977" s="789"/>
      <c r="O977" s="789"/>
      <c r="P977" s="789"/>
      <c r="Q977" s="789"/>
      <c r="R977" s="789"/>
      <c r="S977" s="789"/>
      <c r="T977" s="789"/>
      <c r="U977" s="789"/>
      <c r="V977" s="789"/>
      <c r="W977" s="789"/>
      <c r="X977" s="789"/>
      <c r="Y977" s="789"/>
      <c r="Z977" s="789"/>
      <c r="AA977" s="789"/>
      <c r="AB977" s="789"/>
      <c r="AC977" s="789"/>
      <c r="AD977" s="789"/>
      <c r="AE977" s="789"/>
    </row>
    <row r="978" spans="1:31">
      <c r="A978" s="789"/>
      <c r="K978" s="789"/>
      <c r="L978" s="789"/>
      <c r="M978" s="789"/>
      <c r="N978" s="789"/>
      <c r="O978" s="789"/>
      <c r="P978" s="789"/>
      <c r="Q978" s="789"/>
      <c r="R978" s="789"/>
      <c r="S978" s="789"/>
      <c r="T978" s="789"/>
      <c r="U978" s="789"/>
      <c r="V978" s="789"/>
      <c r="W978" s="789"/>
      <c r="X978" s="789"/>
      <c r="Y978" s="789"/>
      <c r="Z978" s="789"/>
      <c r="AA978" s="789"/>
      <c r="AB978" s="789"/>
      <c r="AC978" s="789"/>
      <c r="AD978" s="789"/>
      <c r="AE978" s="789"/>
    </row>
    <row r="979" spans="1:31">
      <c r="A979" s="789"/>
      <c r="K979" s="789"/>
      <c r="L979" s="789"/>
      <c r="M979" s="789"/>
      <c r="N979" s="789"/>
      <c r="O979" s="789"/>
      <c r="P979" s="789"/>
      <c r="Q979" s="789"/>
      <c r="R979" s="789"/>
      <c r="S979" s="789"/>
      <c r="T979" s="789"/>
      <c r="U979" s="789"/>
      <c r="V979" s="789"/>
      <c r="W979" s="789"/>
      <c r="X979" s="789"/>
      <c r="Y979" s="789"/>
      <c r="Z979" s="789"/>
      <c r="AA979" s="789"/>
      <c r="AB979" s="789"/>
      <c r="AC979" s="789"/>
      <c r="AD979" s="789"/>
      <c r="AE979" s="789"/>
    </row>
    <row r="980" spans="1:31">
      <c r="A980" s="789"/>
      <c r="K980" s="789"/>
      <c r="L980" s="789"/>
      <c r="M980" s="789"/>
      <c r="N980" s="789"/>
      <c r="O980" s="789"/>
      <c r="P980" s="789"/>
      <c r="Q980" s="789"/>
      <c r="R980" s="789"/>
      <c r="S980" s="789"/>
      <c r="T980" s="789"/>
      <c r="U980" s="789"/>
      <c r="V980" s="789"/>
      <c r="W980" s="789"/>
      <c r="X980" s="789"/>
      <c r="Y980" s="789"/>
      <c r="Z980" s="789"/>
      <c r="AA980" s="789"/>
      <c r="AB980" s="789"/>
      <c r="AC980" s="789"/>
      <c r="AD980" s="789"/>
      <c r="AE980" s="789"/>
    </row>
    <row r="981" spans="1:31">
      <c r="A981" s="789"/>
      <c r="K981" s="789"/>
      <c r="L981" s="789"/>
      <c r="M981" s="789"/>
      <c r="N981" s="789"/>
      <c r="O981" s="789"/>
      <c r="P981" s="789"/>
      <c r="Q981" s="789"/>
      <c r="R981" s="789"/>
      <c r="S981" s="789"/>
      <c r="T981" s="789"/>
      <c r="U981" s="789"/>
      <c r="V981" s="789"/>
      <c r="W981" s="789"/>
      <c r="X981" s="789"/>
      <c r="Y981" s="789"/>
      <c r="Z981" s="789"/>
      <c r="AA981" s="789"/>
      <c r="AB981" s="789"/>
      <c r="AC981" s="789"/>
      <c r="AD981" s="789"/>
      <c r="AE981" s="789"/>
    </row>
    <row r="982" spans="1:31">
      <c r="A982" s="789"/>
      <c r="K982" s="789"/>
      <c r="L982" s="789"/>
      <c r="M982" s="789"/>
      <c r="N982" s="789"/>
      <c r="O982" s="789"/>
      <c r="P982" s="789"/>
      <c r="Q982" s="789"/>
      <c r="R982" s="789"/>
      <c r="S982" s="789"/>
      <c r="T982" s="789"/>
      <c r="U982" s="789"/>
      <c r="V982" s="789"/>
      <c r="W982" s="789"/>
      <c r="X982" s="789"/>
      <c r="Y982" s="789"/>
      <c r="Z982" s="789"/>
      <c r="AA982" s="789"/>
      <c r="AB982" s="789"/>
      <c r="AC982" s="789"/>
      <c r="AD982" s="789"/>
      <c r="AE982" s="789"/>
    </row>
    <row r="983" spans="1:31">
      <c r="A983" s="789"/>
      <c r="K983" s="789"/>
      <c r="L983" s="789"/>
      <c r="M983" s="789"/>
      <c r="N983" s="789"/>
      <c r="O983" s="789"/>
      <c r="P983" s="789"/>
      <c r="Q983" s="789"/>
      <c r="R983" s="789"/>
      <c r="S983" s="789"/>
      <c r="T983" s="789"/>
      <c r="U983" s="789"/>
      <c r="V983" s="789"/>
      <c r="W983" s="789"/>
      <c r="X983" s="789"/>
      <c r="Y983" s="789"/>
      <c r="Z983" s="789"/>
      <c r="AA983" s="789"/>
      <c r="AB983" s="789"/>
      <c r="AC983" s="789"/>
      <c r="AD983" s="789"/>
      <c r="AE983" s="789"/>
    </row>
    <row r="984" spans="1:31">
      <c r="A984" s="789"/>
      <c r="K984" s="789"/>
      <c r="L984" s="789"/>
      <c r="M984" s="789"/>
      <c r="N984" s="789"/>
      <c r="O984" s="789"/>
      <c r="P984" s="789"/>
      <c r="Q984" s="789"/>
      <c r="R984" s="789"/>
      <c r="S984" s="789"/>
      <c r="T984" s="789"/>
      <c r="U984" s="789"/>
      <c r="V984" s="789"/>
      <c r="W984" s="789"/>
      <c r="X984" s="789"/>
      <c r="Y984" s="789"/>
      <c r="Z984" s="789"/>
      <c r="AA984" s="789"/>
      <c r="AB984" s="789"/>
      <c r="AC984" s="789"/>
      <c r="AD984" s="789"/>
      <c r="AE984" s="789"/>
    </row>
    <row r="985" spans="1:31">
      <c r="A985" s="789"/>
      <c r="K985" s="789"/>
      <c r="L985" s="789"/>
      <c r="M985" s="789"/>
      <c r="N985" s="789"/>
      <c r="O985" s="789"/>
      <c r="P985" s="789"/>
      <c r="Q985" s="789"/>
      <c r="R985" s="789"/>
      <c r="S985" s="789"/>
      <c r="T985" s="789"/>
      <c r="U985" s="789"/>
      <c r="V985" s="789"/>
      <c r="W985" s="789"/>
      <c r="X985" s="789"/>
      <c r="Y985" s="789"/>
      <c r="Z985" s="789"/>
      <c r="AA985" s="789"/>
      <c r="AB985" s="789"/>
      <c r="AC985" s="789"/>
      <c r="AD985" s="789"/>
      <c r="AE985" s="789"/>
    </row>
    <row r="986" spans="1:31">
      <c r="A986" s="789"/>
      <c r="K986" s="789"/>
      <c r="L986" s="789"/>
      <c r="M986" s="789"/>
      <c r="N986" s="789"/>
      <c r="O986" s="789"/>
      <c r="P986" s="789"/>
      <c r="Q986" s="789"/>
      <c r="R986" s="789"/>
      <c r="S986" s="789"/>
      <c r="T986" s="789"/>
      <c r="U986" s="789"/>
      <c r="V986" s="789"/>
      <c r="W986" s="789"/>
      <c r="X986" s="789"/>
      <c r="Y986" s="789"/>
      <c r="Z986" s="789"/>
      <c r="AA986" s="789"/>
      <c r="AB986" s="789"/>
      <c r="AC986" s="789"/>
      <c r="AD986" s="789"/>
      <c r="AE986" s="789"/>
    </row>
    <row r="987" spans="1:31">
      <c r="A987" s="789"/>
      <c r="K987" s="789"/>
      <c r="L987" s="789"/>
      <c r="M987" s="789"/>
      <c r="N987" s="789"/>
      <c r="O987" s="789"/>
      <c r="P987" s="789"/>
      <c r="Q987" s="789"/>
      <c r="R987" s="789"/>
      <c r="S987" s="789"/>
      <c r="T987" s="789"/>
      <c r="U987" s="789"/>
      <c r="V987" s="789"/>
      <c r="W987" s="789"/>
      <c r="X987" s="789"/>
      <c r="Y987" s="789"/>
      <c r="Z987" s="789"/>
      <c r="AA987" s="789"/>
      <c r="AB987" s="789"/>
      <c r="AC987" s="789"/>
      <c r="AD987" s="789"/>
      <c r="AE987" s="789"/>
    </row>
    <row r="988" spans="1:31">
      <c r="A988" s="789"/>
      <c r="K988" s="789"/>
      <c r="L988" s="789"/>
      <c r="M988" s="789"/>
      <c r="N988" s="789"/>
      <c r="O988" s="789"/>
      <c r="P988" s="789"/>
      <c r="Q988" s="789"/>
      <c r="R988" s="789"/>
      <c r="S988" s="789"/>
      <c r="T988" s="789"/>
      <c r="U988" s="789"/>
      <c r="V988" s="789"/>
      <c r="W988" s="789"/>
      <c r="X988" s="789"/>
      <c r="Y988" s="789"/>
      <c r="Z988" s="789"/>
      <c r="AA988" s="789"/>
      <c r="AB988" s="789"/>
      <c r="AC988" s="789"/>
      <c r="AD988" s="789"/>
      <c r="AE988" s="789"/>
    </row>
    <row r="989" spans="1:31">
      <c r="A989" s="789"/>
      <c r="K989" s="789"/>
      <c r="L989" s="789"/>
      <c r="M989" s="789"/>
      <c r="N989" s="789"/>
      <c r="O989" s="789"/>
      <c r="P989" s="789"/>
      <c r="Q989" s="789"/>
      <c r="R989" s="789"/>
      <c r="S989" s="789"/>
      <c r="T989" s="789"/>
      <c r="U989" s="789"/>
      <c r="V989" s="789"/>
      <c r="W989" s="789"/>
      <c r="X989" s="789"/>
      <c r="Y989" s="789"/>
      <c r="Z989" s="789"/>
      <c r="AA989" s="789"/>
      <c r="AB989" s="789"/>
      <c r="AC989" s="789"/>
      <c r="AD989" s="789"/>
      <c r="AE989" s="789"/>
    </row>
    <row r="990" spans="1:31">
      <c r="A990" s="789"/>
      <c r="K990" s="789"/>
      <c r="L990" s="789"/>
      <c r="M990" s="789"/>
      <c r="N990" s="789"/>
      <c r="O990" s="789"/>
      <c r="P990" s="789"/>
      <c r="Q990" s="789"/>
      <c r="R990" s="789"/>
      <c r="S990" s="789"/>
      <c r="T990" s="789"/>
      <c r="U990" s="789"/>
      <c r="V990" s="789"/>
      <c r="W990" s="789"/>
      <c r="X990" s="789"/>
      <c r="Y990" s="789"/>
      <c r="Z990" s="789"/>
      <c r="AA990" s="789"/>
      <c r="AB990" s="789"/>
      <c r="AC990" s="789"/>
      <c r="AD990" s="789"/>
      <c r="AE990" s="789"/>
    </row>
    <row r="991" spans="1:31">
      <c r="A991" s="789"/>
      <c r="K991" s="789"/>
      <c r="L991" s="789"/>
      <c r="M991" s="789"/>
      <c r="N991" s="789"/>
      <c r="O991" s="789"/>
      <c r="P991" s="789"/>
      <c r="Q991" s="789"/>
      <c r="R991" s="789"/>
      <c r="S991" s="789"/>
      <c r="T991" s="789"/>
      <c r="U991" s="789"/>
      <c r="V991" s="789"/>
      <c r="W991" s="789"/>
      <c r="X991" s="789"/>
      <c r="Y991" s="789"/>
      <c r="Z991" s="789"/>
      <c r="AA991" s="789"/>
      <c r="AB991" s="789"/>
      <c r="AC991" s="789"/>
      <c r="AD991" s="789"/>
      <c r="AE991" s="789"/>
    </row>
    <row r="992" spans="1:31">
      <c r="A992" s="789"/>
      <c r="K992" s="789"/>
      <c r="L992" s="789"/>
      <c r="M992" s="789"/>
      <c r="N992" s="789"/>
      <c r="O992" s="789"/>
      <c r="P992" s="789"/>
      <c r="Q992" s="789"/>
      <c r="R992" s="789"/>
      <c r="S992" s="789"/>
      <c r="T992" s="789"/>
      <c r="U992" s="789"/>
      <c r="V992" s="789"/>
      <c r="W992" s="789"/>
      <c r="X992" s="789"/>
      <c r="Y992" s="789"/>
      <c r="Z992" s="789"/>
      <c r="AA992" s="789"/>
      <c r="AB992" s="789"/>
      <c r="AC992" s="789"/>
      <c r="AD992" s="789"/>
      <c r="AE992" s="789"/>
    </row>
    <row r="993" spans="1:31">
      <c r="A993" s="789"/>
      <c r="K993" s="789"/>
      <c r="L993" s="789"/>
      <c r="M993" s="789"/>
      <c r="N993" s="789"/>
      <c r="O993" s="789"/>
      <c r="P993" s="789"/>
      <c r="Q993" s="789"/>
      <c r="R993" s="789"/>
      <c r="S993" s="789"/>
      <c r="T993" s="789"/>
      <c r="U993" s="789"/>
      <c r="V993" s="789"/>
      <c r="W993" s="789"/>
      <c r="X993" s="789"/>
      <c r="Y993" s="789"/>
      <c r="Z993" s="789"/>
      <c r="AA993" s="789"/>
      <c r="AB993" s="789"/>
      <c r="AC993" s="789"/>
      <c r="AD993" s="789"/>
      <c r="AE993" s="789"/>
    </row>
    <row r="994" spans="1:31">
      <c r="A994" s="789"/>
      <c r="K994" s="789"/>
      <c r="L994" s="789"/>
      <c r="M994" s="789"/>
      <c r="N994" s="789"/>
      <c r="O994" s="789"/>
      <c r="P994" s="789"/>
      <c r="Q994" s="789"/>
      <c r="R994" s="789"/>
      <c r="S994" s="789"/>
      <c r="T994" s="789"/>
      <c r="U994" s="789"/>
      <c r="V994" s="789"/>
      <c r="W994" s="789"/>
      <c r="X994" s="789"/>
      <c r="Y994" s="789"/>
      <c r="Z994" s="789"/>
      <c r="AA994" s="789"/>
      <c r="AB994" s="789"/>
      <c r="AC994" s="789"/>
      <c r="AD994" s="789"/>
      <c r="AE994" s="789"/>
    </row>
    <row r="995" spans="1:31">
      <c r="A995" s="789"/>
      <c r="K995" s="789"/>
      <c r="L995" s="789"/>
      <c r="M995" s="789"/>
      <c r="N995" s="789"/>
      <c r="O995" s="789"/>
      <c r="P995" s="789"/>
      <c r="Q995" s="789"/>
      <c r="R995" s="789"/>
      <c r="S995" s="789"/>
      <c r="T995" s="789"/>
      <c r="U995" s="789"/>
      <c r="V995" s="789"/>
      <c r="W995" s="789"/>
      <c r="X995" s="789"/>
      <c r="Y995" s="789"/>
      <c r="Z995" s="789"/>
      <c r="AA995" s="789"/>
      <c r="AB995" s="789"/>
      <c r="AC995" s="789"/>
      <c r="AD995" s="789"/>
      <c r="AE995" s="789"/>
    </row>
    <row r="996" spans="1:31">
      <c r="A996" s="789"/>
      <c r="K996" s="789"/>
      <c r="L996" s="789"/>
      <c r="M996" s="789"/>
      <c r="N996" s="789"/>
      <c r="O996" s="789"/>
      <c r="P996" s="789"/>
      <c r="Q996" s="789"/>
      <c r="R996" s="789"/>
      <c r="S996" s="789"/>
      <c r="T996" s="789"/>
      <c r="U996" s="789"/>
      <c r="V996" s="789"/>
      <c r="W996" s="789"/>
      <c r="X996" s="789"/>
      <c r="Y996" s="789"/>
      <c r="Z996" s="789"/>
      <c r="AA996" s="789"/>
      <c r="AB996" s="789"/>
      <c r="AC996" s="789"/>
      <c r="AD996" s="789"/>
      <c r="AE996" s="789"/>
    </row>
    <row r="997" spans="1:31">
      <c r="A997" s="789"/>
      <c r="K997" s="789"/>
      <c r="L997" s="789"/>
      <c r="M997" s="789"/>
      <c r="N997" s="789"/>
      <c r="O997" s="789"/>
      <c r="P997" s="789"/>
      <c r="Q997" s="789"/>
      <c r="R997" s="789"/>
      <c r="S997" s="789"/>
      <c r="T997" s="789"/>
      <c r="U997" s="789"/>
      <c r="V997" s="789"/>
      <c r="W997" s="789"/>
      <c r="X997" s="789"/>
      <c r="Y997" s="789"/>
      <c r="Z997" s="789"/>
      <c r="AA997" s="789"/>
      <c r="AB997" s="789"/>
      <c r="AC997" s="789"/>
      <c r="AD997" s="789"/>
      <c r="AE997" s="789"/>
    </row>
    <row r="998" spans="1:31">
      <c r="A998" s="789"/>
      <c r="K998" s="789"/>
      <c r="L998" s="789"/>
      <c r="M998" s="789"/>
      <c r="N998" s="789"/>
      <c r="O998" s="789"/>
      <c r="P998" s="789"/>
      <c r="Q998" s="789"/>
      <c r="R998" s="789"/>
      <c r="S998" s="789"/>
      <c r="T998" s="789"/>
      <c r="U998" s="789"/>
      <c r="V998" s="789"/>
      <c r="W998" s="789"/>
      <c r="X998" s="789"/>
      <c r="Y998" s="789"/>
      <c r="Z998" s="789"/>
      <c r="AA998" s="789"/>
      <c r="AB998" s="789"/>
      <c r="AC998" s="789"/>
      <c r="AD998" s="789"/>
      <c r="AE998" s="789"/>
    </row>
    <row r="999" spans="1:31">
      <c r="A999" s="789"/>
      <c r="K999" s="789"/>
      <c r="L999" s="789"/>
      <c r="M999" s="789"/>
      <c r="N999" s="789"/>
      <c r="O999" s="789"/>
      <c r="P999" s="789"/>
      <c r="Q999" s="789"/>
      <c r="R999" s="789"/>
      <c r="S999" s="789"/>
      <c r="T999" s="789"/>
      <c r="U999" s="789"/>
      <c r="V999" s="789"/>
      <c r="W999" s="789"/>
      <c r="X999" s="789"/>
      <c r="Y999" s="789"/>
      <c r="Z999" s="789"/>
      <c r="AA999" s="789"/>
      <c r="AB999" s="789"/>
      <c r="AC999" s="789"/>
      <c r="AD999" s="789"/>
      <c r="AE999" s="789"/>
    </row>
    <row r="1000" spans="1:31">
      <c r="A1000" s="789"/>
      <c r="K1000" s="789"/>
      <c r="L1000" s="789"/>
      <c r="M1000" s="789"/>
      <c r="N1000" s="789"/>
      <c r="O1000" s="789"/>
      <c r="P1000" s="789"/>
      <c r="Q1000" s="789"/>
      <c r="R1000" s="789"/>
      <c r="S1000" s="789"/>
      <c r="T1000" s="789"/>
      <c r="U1000" s="789"/>
      <c r="V1000" s="789"/>
      <c r="W1000" s="789"/>
      <c r="X1000" s="789"/>
      <c r="Y1000" s="789"/>
      <c r="Z1000" s="789"/>
      <c r="AA1000" s="789"/>
      <c r="AB1000" s="789"/>
      <c r="AC1000" s="789"/>
      <c r="AD1000" s="789"/>
      <c r="AE1000" s="789"/>
    </row>
    <row r="1001" spans="1:31">
      <c r="A1001" s="789"/>
      <c r="K1001" s="789"/>
      <c r="L1001" s="789"/>
      <c r="M1001" s="789"/>
      <c r="N1001" s="789"/>
      <c r="O1001" s="789"/>
      <c r="P1001" s="789"/>
      <c r="Q1001" s="789"/>
      <c r="R1001" s="789"/>
      <c r="S1001" s="789"/>
      <c r="T1001" s="789"/>
      <c r="U1001" s="789"/>
      <c r="V1001" s="789"/>
      <c r="W1001" s="789"/>
      <c r="X1001" s="789"/>
      <c r="Y1001" s="789"/>
      <c r="Z1001" s="789"/>
      <c r="AA1001" s="789"/>
      <c r="AB1001" s="789"/>
      <c r="AC1001" s="789"/>
      <c r="AD1001" s="789"/>
      <c r="AE1001" s="789"/>
    </row>
    <row r="1002" spans="1:31">
      <c r="A1002" s="789"/>
      <c r="K1002" s="789"/>
      <c r="L1002" s="789"/>
      <c r="M1002" s="789"/>
      <c r="N1002" s="789"/>
      <c r="O1002" s="789"/>
      <c r="P1002" s="789"/>
      <c r="Q1002" s="789"/>
      <c r="R1002" s="789"/>
      <c r="S1002" s="789"/>
      <c r="T1002" s="789"/>
      <c r="U1002" s="789"/>
      <c r="V1002" s="789"/>
      <c r="W1002" s="789"/>
      <c r="X1002" s="789"/>
      <c r="Y1002" s="789"/>
      <c r="Z1002" s="789"/>
      <c r="AA1002" s="789"/>
      <c r="AB1002" s="789"/>
      <c r="AC1002" s="789"/>
      <c r="AD1002" s="789"/>
      <c r="AE1002" s="789"/>
    </row>
    <row r="1003" spans="1:31">
      <c r="A1003" s="789"/>
      <c r="K1003" s="789"/>
      <c r="L1003" s="789"/>
      <c r="M1003" s="789"/>
      <c r="N1003" s="789"/>
      <c r="O1003" s="789"/>
      <c r="P1003" s="789"/>
      <c r="Q1003" s="789"/>
      <c r="R1003" s="789"/>
      <c r="S1003" s="789"/>
      <c r="T1003" s="789"/>
      <c r="U1003" s="789"/>
      <c r="V1003" s="789"/>
      <c r="W1003" s="789"/>
      <c r="X1003" s="789"/>
      <c r="Y1003" s="789"/>
      <c r="Z1003" s="789"/>
      <c r="AA1003" s="789"/>
      <c r="AB1003" s="789"/>
      <c r="AC1003" s="789"/>
      <c r="AD1003" s="789"/>
      <c r="AE1003" s="789"/>
    </row>
    <row r="1004" spans="1:31">
      <c r="A1004" s="789"/>
      <c r="K1004" s="789"/>
      <c r="L1004" s="789"/>
      <c r="M1004" s="789"/>
      <c r="N1004" s="789"/>
      <c r="O1004" s="789"/>
      <c r="P1004" s="789"/>
      <c r="Q1004" s="789"/>
      <c r="R1004" s="789"/>
      <c r="S1004" s="789"/>
      <c r="T1004" s="789"/>
      <c r="U1004" s="789"/>
      <c r="V1004" s="789"/>
      <c r="W1004" s="789"/>
      <c r="X1004" s="789"/>
      <c r="Y1004" s="789"/>
      <c r="Z1004" s="789"/>
      <c r="AA1004" s="789"/>
      <c r="AB1004" s="789"/>
      <c r="AC1004" s="789"/>
      <c r="AD1004" s="789"/>
      <c r="AE1004" s="789"/>
    </row>
    <row r="1005" spans="1:31">
      <c r="A1005" s="789"/>
      <c r="K1005" s="789"/>
      <c r="L1005" s="789"/>
      <c r="M1005" s="789"/>
      <c r="N1005" s="789"/>
      <c r="O1005" s="789"/>
      <c r="P1005" s="789"/>
      <c r="Q1005" s="789"/>
      <c r="R1005" s="789"/>
      <c r="S1005" s="789"/>
      <c r="T1005" s="789"/>
      <c r="U1005" s="789"/>
      <c r="V1005" s="789"/>
      <c r="W1005" s="789"/>
      <c r="X1005" s="789"/>
      <c r="Y1005" s="789"/>
      <c r="Z1005" s="789"/>
      <c r="AA1005" s="789"/>
      <c r="AB1005" s="789"/>
      <c r="AC1005" s="789"/>
      <c r="AD1005" s="789"/>
      <c r="AE1005" s="789"/>
    </row>
    <row r="1006" spans="1:31">
      <c r="A1006" s="789"/>
      <c r="K1006" s="789"/>
      <c r="L1006" s="789"/>
      <c r="M1006" s="789"/>
      <c r="N1006" s="789"/>
      <c r="O1006" s="789"/>
      <c r="P1006" s="789"/>
      <c r="Q1006" s="789"/>
      <c r="R1006" s="789"/>
      <c r="S1006" s="789"/>
      <c r="T1006" s="789"/>
      <c r="U1006" s="789"/>
      <c r="V1006" s="789"/>
      <c r="W1006" s="789"/>
      <c r="X1006" s="789"/>
      <c r="Y1006" s="789"/>
      <c r="Z1006" s="789"/>
      <c r="AA1006" s="789"/>
      <c r="AB1006" s="789"/>
      <c r="AC1006" s="789"/>
      <c r="AD1006" s="789"/>
      <c r="AE1006" s="789"/>
    </row>
    <row r="1007" spans="1:31">
      <c r="A1007" s="789"/>
      <c r="K1007" s="789"/>
      <c r="L1007" s="789"/>
      <c r="M1007" s="789"/>
      <c r="N1007" s="789"/>
      <c r="O1007" s="789"/>
      <c r="P1007" s="789"/>
      <c r="Q1007" s="789"/>
      <c r="R1007" s="789"/>
      <c r="S1007" s="789"/>
      <c r="T1007" s="789"/>
      <c r="U1007" s="789"/>
      <c r="V1007" s="789"/>
      <c r="W1007" s="789"/>
      <c r="X1007" s="789"/>
      <c r="Y1007" s="789"/>
      <c r="Z1007" s="789"/>
      <c r="AA1007" s="789"/>
      <c r="AB1007" s="789"/>
      <c r="AC1007" s="789"/>
      <c r="AD1007" s="789"/>
      <c r="AE1007" s="789"/>
    </row>
    <row r="1008" spans="1:31">
      <c r="A1008" s="789"/>
      <c r="K1008" s="789"/>
      <c r="L1008" s="789"/>
      <c r="M1008" s="789"/>
      <c r="N1008" s="789"/>
      <c r="O1008" s="789"/>
      <c r="P1008" s="789"/>
      <c r="Q1008" s="789"/>
      <c r="R1008" s="789"/>
      <c r="S1008" s="789"/>
      <c r="T1008" s="789"/>
      <c r="U1008" s="789"/>
      <c r="V1008" s="789"/>
      <c r="W1008" s="789"/>
      <c r="X1008" s="789"/>
      <c r="Y1008" s="789"/>
      <c r="Z1008" s="789"/>
      <c r="AA1008" s="789"/>
      <c r="AB1008" s="789"/>
      <c r="AC1008" s="789"/>
      <c r="AD1008" s="789"/>
      <c r="AE1008" s="789"/>
    </row>
    <row r="1009" spans="1:31">
      <c r="A1009" s="789"/>
      <c r="K1009" s="789"/>
      <c r="L1009" s="789"/>
      <c r="M1009" s="789"/>
      <c r="N1009" s="789"/>
      <c r="O1009" s="789"/>
      <c r="P1009" s="789"/>
      <c r="Q1009" s="789"/>
      <c r="R1009" s="789"/>
      <c r="S1009" s="789"/>
      <c r="T1009" s="789"/>
      <c r="U1009" s="789"/>
      <c r="V1009" s="789"/>
      <c r="W1009" s="789"/>
      <c r="X1009" s="789"/>
      <c r="Y1009" s="789"/>
      <c r="Z1009" s="789"/>
      <c r="AA1009" s="789"/>
      <c r="AB1009" s="789"/>
      <c r="AC1009" s="789"/>
      <c r="AD1009" s="789"/>
      <c r="AE1009" s="789"/>
    </row>
    <row r="1010" spans="1:31">
      <c r="A1010" s="789"/>
      <c r="K1010" s="789"/>
      <c r="L1010" s="789"/>
      <c r="M1010" s="789"/>
      <c r="N1010" s="789"/>
      <c r="O1010" s="789"/>
      <c r="P1010" s="789"/>
      <c r="Q1010" s="789"/>
      <c r="R1010" s="789"/>
      <c r="S1010" s="789"/>
      <c r="T1010" s="789"/>
      <c r="U1010" s="789"/>
      <c r="V1010" s="789"/>
      <c r="W1010" s="789"/>
      <c r="X1010" s="789"/>
      <c r="Y1010" s="789"/>
      <c r="Z1010" s="789"/>
      <c r="AA1010" s="789"/>
      <c r="AB1010" s="789"/>
      <c r="AC1010" s="789"/>
      <c r="AD1010" s="789"/>
      <c r="AE1010" s="789"/>
    </row>
    <row r="1011" spans="1:31">
      <c r="A1011" s="789"/>
      <c r="K1011" s="789"/>
      <c r="L1011" s="789"/>
      <c r="M1011" s="789"/>
      <c r="N1011" s="789"/>
      <c r="O1011" s="789"/>
      <c r="P1011" s="789"/>
      <c r="Q1011" s="789"/>
      <c r="R1011" s="789"/>
      <c r="S1011" s="789"/>
      <c r="T1011" s="789"/>
      <c r="U1011" s="789"/>
      <c r="V1011" s="789"/>
      <c r="W1011" s="789"/>
      <c r="X1011" s="789"/>
      <c r="Y1011" s="789"/>
      <c r="Z1011" s="789"/>
      <c r="AA1011" s="789"/>
      <c r="AB1011" s="789"/>
      <c r="AC1011" s="789"/>
      <c r="AD1011" s="789"/>
      <c r="AE1011" s="789"/>
    </row>
    <row r="1012" spans="1:31">
      <c r="A1012" s="789"/>
      <c r="K1012" s="789"/>
      <c r="L1012" s="789"/>
      <c r="M1012" s="789"/>
      <c r="N1012" s="789"/>
      <c r="O1012" s="789"/>
      <c r="P1012" s="789"/>
      <c r="Q1012" s="789"/>
      <c r="R1012" s="789"/>
      <c r="S1012" s="789"/>
      <c r="T1012" s="789"/>
      <c r="U1012" s="789"/>
      <c r="V1012" s="789"/>
      <c r="W1012" s="789"/>
      <c r="X1012" s="789"/>
      <c r="Y1012" s="789"/>
      <c r="Z1012" s="789"/>
      <c r="AA1012" s="789"/>
      <c r="AB1012" s="789"/>
      <c r="AC1012" s="789"/>
      <c r="AD1012" s="789"/>
      <c r="AE1012" s="789"/>
    </row>
    <row r="1013" spans="1:31">
      <c r="A1013" s="789"/>
      <c r="K1013" s="789"/>
      <c r="L1013" s="789"/>
      <c r="M1013" s="789"/>
      <c r="N1013" s="789"/>
      <c r="O1013" s="789"/>
      <c r="P1013" s="789"/>
      <c r="Q1013" s="789"/>
      <c r="R1013" s="789"/>
      <c r="S1013" s="789"/>
      <c r="T1013" s="789"/>
      <c r="U1013" s="789"/>
      <c r="V1013" s="789"/>
      <c r="W1013" s="789"/>
      <c r="X1013" s="789"/>
      <c r="Y1013" s="789"/>
      <c r="Z1013" s="789"/>
      <c r="AA1013" s="789"/>
      <c r="AB1013" s="789"/>
      <c r="AC1013" s="789"/>
      <c r="AD1013" s="789"/>
      <c r="AE1013" s="789"/>
    </row>
    <row r="1014" spans="1:31">
      <c r="A1014" s="789"/>
      <c r="K1014" s="789"/>
      <c r="L1014" s="789"/>
      <c r="M1014" s="789"/>
      <c r="N1014" s="789"/>
      <c r="O1014" s="789"/>
      <c r="P1014" s="789"/>
      <c r="Q1014" s="789"/>
      <c r="R1014" s="789"/>
      <c r="S1014" s="789"/>
      <c r="T1014" s="789"/>
      <c r="U1014" s="789"/>
      <c r="V1014" s="789"/>
      <c r="W1014" s="789"/>
      <c r="X1014" s="789"/>
      <c r="Y1014" s="789"/>
      <c r="Z1014" s="789"/>
      <c r="AA1014" s="789"/>
      <c r="AB1014" s="789"/>
      <c r="AC1014" s="789"/>
      <c r="AD1014" s="789"/>
      <c r="AE1014" s="789"/>
    </row>
    <row r="1015" spans="1:31">
      <c r="A1015" s="789"/>
      <c r="K1015" s="789"/>
      <c r="L1015" s="789"/>
      <c r="M1015" s="789"/>
      <c r="N1015" s="789"/>
      <c r="O1015" s="789"/>
      <c r="P1015" s="789"/>
      <c r="Q1015" s="789"/>
      <c r="R1015" s="789"/>
      <c r="S1015" s="789"/>
      <c r="T1015" s="789"/>
      <c r="U1015" s="789"/>
      <c r="V1015" s="789"/>
      <c r="W1015" s="789"/>
      <c r="X1015" s="789"/>
      <c r="Y1015" s="789"/>
      <c r="Z1015" s="789"/>
      <c r="AA1015" s="789"/>
      <c r="AB1015" s="789"/>
      <c r="AC1015" s="789"/>
      <c r="AD1015" s="789"/>
      <c r="AE1015" s="789"/>
    </row>
    <row r="1016" spans="1:31">
      <c r="A1016" s="789"/>
      <c r="K1016" s="789"/>
      <c r="L1016" s="789"/>
      <c r="M1016" s="789"/>
      <c r="N1016" s="789"/>
      <c r="O1016" s="789"/>
      <c r="P1016" s="789"/>
      <c r="Q1016" s="789"/>
      <c r="R1016" s="789"/>
      <c r="S1016" s="789"/>
      <c r="T1016" s="789"/>
      <c r="U1016" s="789"/>
      <c r="V1016" s="789"/>
      <c r="W1016" s="789"/>
      <c r="X1016" s="789"/>
      <c r="Y1016" s="789"/>
      <c r="Z1016" s="789"/>
      <c r="AA1016" s="789"/>
      <c r="AB1016" s="789"/>
      <c r="AC1016" s="789"/>
      <c r="AD1016" s="789"/>
      <c r="AE1016" s="789"/>
    </row>
    <row r="1017" spans="1:31">
      <c r="A1017" s="789"/>
      <c r="K1017" s="789"/>
      <c r="L1017" s="789"/>
      <c r="M1017" s="789"/>
      <c r="N1017" s="789"/>
      <c r="O1017" s="789"/>
      <c r="P1017" s="789"/>
      <c r="Q1017" s="789"/>
      <c r="R1017" s="789"/>
      <c r="S1017" s="789"/>
      <c r="T1017" s="789"/>
      <c r="U1017" s="789"/>
      <c r="V1017" s="789"/>
      <c r="W1017" s="789"/>
      <c r="X1017" s="789"/>
      <c r="Y1017" s="789"/>
      <c r="Z1017" s="789"/>
      <c r="AA1017" s="789"/>
      <c r="AB1017" s="789"/>
      <c r="AC1017" s="789"/>
      <c r="AD1017" s="789"/>
      <c r="AE1017" s="789"/>
    </row>
    <row r="1018" spans="1:31">
      <c r="A1018" s="789"/>
      <c r="K1018" s="789"/>
      <c r="L1018" s="789"/>
      <c r="M1018" s="789"/>
      <c r="N1018" s="789"/>
      <c r="O1018" s="789"/>
      <c r="P1018" s="789"/>
      <c r="Q1018" s="789"/>
      <c r="R1018" s="789"/>
      <c r="S1018" s="789"/>
      <c r="T1018" s="789"/>
      <c r="U1018" s="789"/>
      <c r="V1018" s="789"/>
      <c r="W1018" s="789"/>
      <c r="X1018" s="789"/>
      <c r="Y1018" s="789"/>
      <c r="Z1018" s="789"/>
      <c r="AA1018" s="789"/>
      <c r="AB1018" s="789"/>
      <c r="AC1018" s="789"/>
      <c r="AD1018" s="789"/>
      <c r="AE1018" s="789"/>
    </row>
    <row r="1019" spans="1:31">
      <c r="A1019" s="789"/>
      <c r="K1019" s="789"/>
      <c r="L1019" s="789"/>
      <c r="M1019" s="789"/>
      <c r="N1019" s="789"/>
      <c r="O1019" s="789"/>
      <c r="P1019" s="789"/>
      <c r="Q1019" s="789"/>
      <c r="R1019" s="789"/>
      <c r="S1019" s="789"/>
      <c r="T1019" s="789"/>
      <c r="U1019" s="789"/>
      <c r="V1019" s="789"/>
      <c r="W1019" s="789"/>
      <c r="X1019" s="789"/>
      <c r="Y1019" s="789"/>
      <c r="Z1019" s="789"/>
      <c r="AA1019" s="789"/>
      <c r="AB1019" s="789"/>
      <c r="AC1019" s="789"/>
      <c r="AD1019" s="789"/>
      <c r="AE1019" s="789"/>
    </row>
    <row r="1020" spans="1:31">
      <c r="A1020" s="789"/>
      <c r="K1020" s="789"/>
      <c r="L1020" s="789"/>
      <c r="M1020" s="789"/>
      <c r="N1020" s="789"/>
      <c r="O1020" s="789"/>
      <c r="P1020" s="789"/>
      <c r="Q1020" s="789"/>
      <c r="R1020" s="789"/>
      <c r="S1020" s="789"/>
      <c r="T1020" s="789"/>
      <c r="U1020" s="789"/>
      <c r="V1020" s="789"/>
      <c r="W1020" s="789"/>
      <c r="X1020" s="789"/>
      <c r="Y1020" s="789"/>
      <c r="Z1020" s="789"/>
      <c r="AA1020" s="789"/>
      <c r="AB1020" s="789"/>
      <c r="AC1020" s="789"/>
      <c r="AD1020" s="789"/>
      <c r="AE1020" s="789"/>
    </row>
    <row r="1021" spans="1:31">
      <c r="A1021" s="789"/>
      <c r="K1021" s="789"/>
      <c r="L1021" s="789"/>
      <c r="M1021" s="789"/>
      <c r="N1021" s="789"/>
      <c r="O1021" s="789"/>
      <c r="P1021" s="789"/>
      <c r="Q1021" s="789"/>
      <c r="R1021" s="789"/>
      <c r="S1021" s="789"/>
      <c r="T1021" s="789"/>
      <c r="U1021" s="789"/>
      <c r="V1021" s="789"/>
      <c r="W1021" s="789"/>
      <c r="X1021" s="789"/>
      <c r="Y1021" s="789"/>
      <c r="Z1021" s="789"/>
      <c r="AA1021" s="789"/>
      <c r="AB1021" s="789"/>
      <c r="AC1021" s="789"/>
      <c r="AD1021" s="789"/>
      <c r="AE1021" s="789"/>
    </row>
    <row r="1022" spans="1:31">
      <c r="A1022" s="789"/>
      <c r="K1022" s="789"/>
      <c r="L1022" s="789"/>
      <c r="M1022" s="789"/>
      <c r="N1022" s="789"/>
      <c r="O1022" s="789"/>
      <c r="P1022" s="789"/>
      <c r="Q1022" s="789"/>
      <c r="R1022" s="789"/>
      <c r="S1022" s="789"/>
      <c r="T1022" s="789"/>
      <c r="U1022" s="789"/>
      <c r="V1022" s="789"/>
      <c r="W1022" s="789"/>
      <c r="X1022" s="789"/>
      <c r="Y1022" s="789"/>
      <c r="Z1022" s="789"/>
      <c r="AA1022" s="789"/>
      <c r="AB1022" s="789"/>
      <c r="AC1022" s="789"/>
      <c r="AD1022" s="789"/>
      <c r="AE1022" s="789"/>
    </row>
    <row r="1023" spans="1:31">
      <c r="A1023" s="789"/>
      <c r="K1023" s="789"/>
      <c r="L1023" s="789"/>
      <c r="M1023" s="789"/>
      <c r="N1023" s="789"/>
      <c r="O1023" s="789"/>
      <c r="P1023" s="789"/>
      <c r="Q1023" s="789"/>
      <c r="R1023" s="789"/>
      <c r="S1023" s="789"/>
      <c r="T1023" s="789"/>
      <c r="U1023" s="789"/>
      <c r="V1023" s="789"/>
      <c r="W1023" s="789"/>
      <c r="X1023" s="789"/>
      <c r="Y1023" s="789"/>
      <c r="Z1023" s="789"/>
      <c r="AA1023" s="789"/>
      <c r="AB1023" s="789"/>
      <c r="AC1023" s="789"/>
      <c r="AD1023" s="789"/>
      <c r="AE1023" s="789"/>
    </row>
    <row r="1024" spans="1:31">
      <c r="A1024" s="789"/>
      <c r="K1024" s="789"/>
      <c r="L1024" s="789"/>
      <c r="M1024" s="789"/>
      <c r="N1024" s="789"/>
      <c r="O1024" s="789"/>
      <c r="P1024" s="789"/>
      <c r="Q1024" s="789"/>
      <c r="R1024" s="789"/>
      <c r="S1024" s="789"/>
      <c r="T1024" s="789"/>
      <c r="U1024" s="789"/>
      <c r="V1024" s="789"/>
      <c r="W1024" s="789"/>
      <c r="X1024" s="789"/>
      <c r="Y1024" s="789"/>
      <c r="Z1024" s="789"/>
      <c r="AA1024" s="789"/>
      <c r="AB1024" s="789"/>
      <c r="AC1024" s="789"/>
      <c r="AD1024" s="789"/>
      <c r="AE1024" s="789"/>
    </row>
    <row r="1025" spans="1:31">
      <c r="A1025" s="789"/>
      <c r="K1025" s="789"/>
      <c r="L1025" s="789"/>
      <c r="M1025" s="789"/>
      <c r="N1025" s="789"/>
      <c r="O1025" s="789"/>
      <c r="P1025" s="789"/>
      <c r="Q1025" s="789"/>
      <c r="R1025" s="789"/>
      <c r="S1025" s="789"/>
      <c r="T1025" s="789"/>
      <c r="U1025" s="789"/>
      <c r="V1025" s="789"/>
      <c r="W1025" s="789"/>
      <c r="X1025" s="789"/>
      <c r="Y1025" s="789"/>
      <c r="Z1025" s="789"/>
      <c r="AA1025" s="789"/>
      <c r="AB1025" s="789"/>
      <c r="AC1025" s="789"/>
      <c r="AD1025" s="789"/>
      <c r="AE1025" s="789"/>
    </row>
    <row r="1026" spans="1:31">
      <c r="A1026" s="789"/>
      <c r="K1026" s="789"/>
      <c r="L1026" s="789"/>
      <c r="M1026" s="789"/>
      <c r="N1026" s="789"/>
      <c r="O1026" s="789"/>
      <c r="P1026" s="789"/>
      <c r="Q1026" s="789"/>
      <c r="R1026" s="789"/>
      <c r="S1026" s="789"/>
      <c r="T1026" s="789"/>
      <c r="U1026" s="789"/>
      <c r="V1026" s="789"/>
      <c r="W1026" s="789"/>
      <c r="X1026" s="789"/>
      <c r="Y1026" s="789"/>
      <c r="Z1026" s="789"/>
      <c r="AA1026" s="789"/>
      <c r="AB1026" s="789"/>
      <c r="AC1026" s="789"/>
      <c r="AD1026" s="789"/>
      <c r="AE1026" s="789"/>
    </row>
    <row r="1027" spans="1:31">
      <c r="A1027" s="789"/>
      <c r="K1027" s="789"/>
      <c r="L1027" s="789"/>
      <c r="M1027" s="789"/>
      <c r="N1027" s="789"/>
      <c r="O1027" s="789"/>
      <c r="P1027" s="789"/>
      <c r="Q1027" s="789"/>
      <c r="R1027" s="789"/>
      <c r="S1027" s="789"/>
      <c r="T1027" s="789"/>
      <c r="U1027" s="789"/>
      <c r="V1027" s="789"/>
      <c r="W1027" s="789"/>
      <c r="X1027" s="789"/>
      <c r="Y1027" s="789"/>
      <c r="Z1027" s="789"/>
      <c r="AA1027" s="789"/>
      <c r="AB1027" s="789"/>
      <c r="AC1027" s="789"/>
      <c r="AD1027" s="789"/>
      <c r="AE1027" s="789"/>
    </row>
    <row r="1028" spans="1:31">
      <c r="A1028" s="789"/>
      <c r="K1028" s="789"/>
      <c r="L1028" s="789"/>
      <c r="M1028" s="789"/>
      <c r="N1028" s="789"/>
      <c r="O1028" s="789"/>
      <c r="P1028" s="789"/>
      <c r="Q1028" s="789"/>
      <c r="R1028" s="789"/>
      <c r="S1028" s="789"/>
      <c r="T1028" s="789"/>
      <c r="U1028" s="789"/>
      <c r="V1028" s="789"/>
      <c r="W1028" s="789"/>
      <c r="X1028" s="789"/>
      <c r="Y1028" s="789"/>
      <c r="Z1028" s="789"/>
      <c r="AA1028" s="789"/>
      <c r="AB1028" s="789"/>
      <c r="AC1028" s="789"/>
      <c r="AD1028" s="789"/>
      <c r="AE1028" s="789"/>
    </row>
    <row r="1029" spans="1:31">
      <c r="A1029" s="789"/>
      <c r="K1029" s="789"/>
      <c r="L1029" s="789"/>
      <c r="M1029" s="789"/>
      <c r="N1029" s="789"/>
      <c r="O1029" s="789"/>
      <c r="P1029" s="789"/>
      <c r="Q1029" s="789"/>
      <c r="R1029" s="789"/>
      <c r="S1029" s="789"/>
      <c r="T1029" s="789"/>
      <c r="U1029" s="789"/>
      <c r="V1029" s="789"/>
      <c r="W1029" s="789"/>
      <c r="X1029" s="789"/>
      <c r="Y1029" s="789"/>
      <c r="Z1029" s="789"/>
      <c r="AA1029" s="789"/>
      <c r="AB1029" s="789"/>
      <c r="AC1029" s="789"/>
      <c r="AD1029" s="789"/>
      <c r="AE1029" s="789"/>
    </row>
    <row r="1030" spans="1:31">
      <c r="A1030" s="789"/>
      <c r="K1030" s="789"/>
      <c r="L1030" s="789"/>
      <c r="M1030" s="789"/>
      <c r="N1030" s="789"/>
      <c r="O1030" s="789"/>
      <c r="P1030" s="789"/>
      <c r="Q1030" s="789"/>
      <c r="R1030" s="789"/>
      <c r="S1030" s="789"/>
      <c r="T1030" s="789"/>
      <c r="U1030" s="789"/>
      <c r="V1030" s="789"/>
      <c r="W1030" s="789"/>
      <c r="X1030" s="789"/>
      <c r="Y1030" s="789"/>
      <c r="Z1030" s="789"/>
      <c r="AA1030" s="789"/>
      <c r="AB1030" s="789"/>
      <c r="AC1030" s="789"/>
      <c r="AD1030" s="789"/>
      <c r="AE1030" s="789"/>
    </row>
    <row r="1031" spans="1:31">
      <c r="A1031" s="789"/>
      <c r="K1031" s="789"/>
      <c r="L1031" s="789"/>
      <c r="M1031" s="789"/>
      <c r="N1031" s="789"/>
      <c r="O1031" s="789"/>
      <c r="P1031" s="789"/>
      <c r="Q1031" s="789"/>
      <c r="R1031" s="789"/>
      <c r="S1031" s="789"/>
      <c r="T1031" s="789"/>
      <c r="U1031" s="789"/>
      <c r="V1031" s="789"/>
      <c r="W1031" s="789"/>
      <c r="X1031" s="789"/>
      <c r="Y1031" s="789"/>
      <c r="Z1031" s="789"/>
      <c r="AA1031" s="789"/>
      <c r="AB1031" s="789"/>
      <c r="AC1031" s="789"/>
      <c r="AD1031" s="789"/>
      <c r="AE1031" s="789"/>
    </row>
    <row r="1032" spans="1:31">
      <c r="A1032" s="789"/>
      <c r="K1032" s="789"/>
      <c r="L1032" s="789"/>
      <c r="M1032" s="789"/>
      <c r="N1032" s="789"/>
      <c r="O1032" s="789"/>
      <c r="P1032" s="789"/>
      <c r="Q1032" s="789"/>
      <c r="R1032" s="789"/>
      <c r="S1032" s="789"/>
      <c r="T1032" s="789"/>
      <c r="U1032" s="789"/>
      <c r="V1032" s="789"/>
      <c r="W1032" s="789"/>
      <c r="X1032" s="789"/>
      <c r="Y1032" s="789"/>
      <c r="Z1032" s="789"/>
      <c r="AA1032" s="789"/>
      <c r="AB1032" s="789"/>
      <c r="AC1032" s="789"/>
      <c r="AD1032" s="789"/>
      <c r="AE1032" s="789"/>
    </row>
    <row r="1033" spans="1:31">
      <c r="A1033" s="789"/>
      <c r="K1033" s="789"/>
      <c r="L1033" s="789"/>
      <c r="M1033" s="789"/>
      <c r="N1033" s="789"/>
      <c r="O1033" s="789"/>
      <c r="P1033" s="789"/>
      <c r="Q1033" s="789"/>
      <c r="R1033" s="789"/>
      <c r="S1033" s="789"/>
      <c r="T1033" s="789"/>
      <c r="U1033" s="789"/>
      <c r="V1033" s="789"/>
      <c r="W1033" s="789"/>
      <c r="X1033" s="789"/>
      <c r="Y1033" s="789"/>
      <c r="Z1033" s="789"/>
      <c r="AA1033" s="789"/>
      <c r="AB1033" s="789"/>
      <c r="AC1033" s="789"/>
      <c r="AD1033" s="789"/>
      <c r="AE1033" s="789"/>
    </row>
    <row r="1034" spans="1:31">
      <c r="A1034" s="789"/>
      <c r="K1034" s="789"/>
      <c r="L1034" s="789"/>
      <c r="M1034" s="789"/>
      <c r="N1034" s="789"/>
      <c r="O1034" s="789"/>
      <c r="P1034" s="789"/>
      <c r="Q1034" s="789"/>
      <c r="R1034" s="789"/>
      <c r="S1034" s="789"/>
      <c r="T1034" s="789"/>
      <c r="U1034" s="789"/>
      <c r="V1034" s="789"/>
      <c r="W1034" s="789"/>
      <c r="X1034" s="789"/>
      <c r="Y1034" s="789"/>
      <c r="Z1034" s="789"/>
      <c r="AA1034" s="789"/>
      <c r="AB1034" s="789"/>
      <c r="AC1034" s="789"/>
      <c r="AD1034" s="789"/>
      <c r="AE1034" s="789"/>
    </row>
    <row r="1035" spans="1:31">
      <c r="A1035" s="789"/>
      <c r="K1035" s="789"/>
      <c r="L1035" s="789"/>
      <c r="M1035" s="789"/>
      <c r="N1035" s="789"/>
      <c r="O1035" s="789"/>
      <c r="P1035" s="789"/>
      <c r="Q1035" s="789"/>
      <c r="R1035" s="789"/>
      <c r="S1035" s="789"/>
      <c r="T1035" s="789"/>
      <c r="U1035" s="789"/>
      <c r="V1035" s="789"/>
      <c r="W1035" s="789"/>
      <c r="X1035" s="789"/>
      <c r="Y1035" s="789"/>
      <c r="Z1035" s="789"/>
      <c r="AA1035" s="789"/>
      <c r="AB1035" s="789"/>
      <c r="AC1035" s="789"/>
      <c r="AD1035" s="789"/>
      <c r="AE1035" s="789"/>
    </row>
    <row r="1036" spans="1:31">
      <c r="A1036" s="789"/>
      <c r="K1036" s="789"/>
      <c r="L1036" s="789"/>
      <c r="M1036" s="789"/>
      <c r="N1036" s="789"/>
      <c r="O1036" s="789"/>
      <c r="P1036" s="789"/>
      <c r="Q1036" s="789"/>
      <c r="R1036" s="789"/>
      <c r="S1036" s="789"/>
      <c r="T1036" s="789"/>
      <c r="U1036" s="789"/>
      <c r="V1036" s="789"/>
      <c r="W1036" s="789"/>
      <c r="X1036" s="789"/>
      <c r="Y1036" s="789"/>
      <c r="Z1036" s="789"/>
      <c r="AA1036" s="789"/>
      <c r="AB1036" s="789"/>
      <c r="AC1036" s="789"/>
      <c r="AD1036" s="789"/>
      <c r="AE1036" s="789"/>
    </row>
    <row r="1037" spans="1:31">
      <c r="A1037" s="789"/>
      <c r="K1037" s="789"/>
      <c r="L1037" s="789"/>
      <c r="M1037" s="789"/>
      <c r="N1037" s="789"/>
      <c r="O1037" s="789"/>
      <c r="P1037" s="789"/>
      <c r="Q1037" s="789"/>
      <c r="R1037" s="789"/>
      <c r="S1037" s="789"/>
      <c r="T1037" s="789"/>
      <c r="U1037" s="789"/>
      <c r="V1037" s="789"/>
      <c r="W1037" s="789"/>
      <c r="X1037" s="789"/>
      <c r="Y1037" s="789"/>
      <c r="Z1037" s="789"/>
      <c r="AA1037" s="789"/>
      <c r="AB1037" s="789"/>
      <c r="AC1037" s="789"/>
      <c r="AD1037" s="789"/>
      <c r="AE1037" s="789"/>
    </row>
    <row r="1038" spans="1:31">
      <c r="A1038" s="789"/>
      <c r="K1038" s="789"/>
      <c r="L1038" s="789"/>
      <c r="M1038" s="789"/>
      <c r="N1038" s="789"/>
      <c r="O1038" s="789"/>
      <c r="P1038" s="789"/>
      <c r="Q1038" s="789"/>
      <c r="R1038" s="789"/>
      <c r="S1038" s="789"/>
      <c r="T1038" s="789"/>
      <c r="U1038" s="789"/>
      <c r="V1038" s="789"/>
      <c r="W1038" s="789"/>
      <c r="X1038" s="789"/>
      <c r="Y1038" s="789"/>
      <c r="Z1038" s="789"/>
      <c r="AA1038" s="789"/>
      <c r="AB1038" s="789"/>
      <c r="AC1038" s="789"/>
      <c r="AD1038" s="789"/>
      <c r="AE1038" s="789"/>
    </row>
    <row r="1039" spans="1:31">
      <c r="A1039" s="789"/>
      <c r="K1039" s="789"/>
      <c r="L1039" s="789"/>
      <c r="M1039" s="789"/>
      <c r="N1039" s="789"/>
      <c r="O1039" s="789"/>
      <c r="P1039" s="789"/>
      <c r="Q1039" s="789"/>
      <c r="R1039" s="789"/>
      <c r="S1039" s="789"/>
      <c r="T1039" s="789"/>
      <c r="U1039" s="789"/>
      <c r="V1039" s="789"/>
      <c r="W1039" s="789"/>
      <c r="X1039" s="789"/>
      <c r="Y1039" s="789"/>
      <c r="Z1039" s="789"/>
      <c r="AA1039" s="789"/>
      <c r="AB1039" s="789"/>
      <c r="AC1039" s="789"/>
      <c r="AD1039" s="789"/>
      <c r="AE1039" s="789"/>
    </row>
    <row r="1040" spans="1:31">
      <c r="A1040" s="789"/>
      <c r="K1040" s="789"/>
      <c r="L1040" s="789"/>
      <c r="M1040" s="789"/>
      <c r="N1040" s="789"/>
      <c r="O1040" s="789"/>
      <c r="P1040" s="789"/>
      <c r="Q1040" s="789"/>
      <c r="R1040" s="789"/>
      <c r="S1040" s="789"/>
      <c r="T1040" s="789"/>
      <c r="U1040" s="789"/>
      <c r="V1040" s="789"/>
      <c r="W1040" s="789"/>
      <c r="X1040" s="789"/>
      <c r="Y1040" s="789"/>
      <c r="Z1040" s="789"/>
      <c r="AA1040" s="789"/>
      <c r="AB1040" s="789"/>
      <c r="AC1040" s="789"/>
      <c r="AD1040" s="789"/>
      <c r="AE1040" s="789"/>
    </row>
    <row r="1041" spans="1:31">
      <c r="A1041" s="789"/>
      <c r="K1041" s="789"/>
      <c r="L1041" s="789"/>
      <c r="M1041" s="789"/>
      <c r="N1041" s="789"/>
      <c r="O1041" s="789"/>
      <c r="P1041" s="789"/>
      <c r="Q1041" s="789"/>
      <c r="R1041" s="789"/>
      <c r="S1041" s="789"/>
      <c r="T1041" s="789"/>
      <c r="U1041" s="789"/>
      <c r="V1041" s="789"/>
      <c r="W1041" s="789"/>
      <c r="X1041" s="789"/>
      <c r="Y1041" s="789"/>
      <c r="Z1041" s="789"/>
      <c r="AA1041" s="789"/>
      <c r="AB1041" s="789"/>
      <c r="AC1041" s="789"/>
      <c r="AD1041" s="789"/>
      <c r="AE1041" s="789"/>
    </row>
    <row r="1042" spans="1:31">
      <c r="A1042" s="789"/>
      <c r="K1042" s="789"/>
      <c r="L1042" s="789"/>
      <c r="M1042" s="789"/>
      <c r="N1042" s="789"/>
      <c r="O1042" s="789"/>
      <c r="P1042" s="789"/>
      <c r="Q1042" s="789"/>
      <c r="R1042" s="789"/>
      <c r="S1042" s="789"/>
      <c r="T1042" s="789"/>
      <c r="U1042" s="789"/>
      <c r="V1042" s="789"/>
      <c r="W1042" s="789"/>
      <c r="X1042" s="789"/>
      <c r="Y1042" s="789"/>
      <c r="Z1042" s="789"/>
      <c r="AA1042" s="789"/>
      <c r="AB1042" s="789"/>
      <c r="AC1042" s="789"/>
      <c r="AD1042" s="789"/>
      <c r="AE1042" s="789"/>
    </row>
    <row r="1043" spans="1:31">
      <c r="A1043" s="789"/>
      <c r="K1043" s="789"/>
      <c r="L1043" s="789"/>
      <c r="M1043" s="789"/>
      <c r="N1043" s="789"/>
      <c r="O1043" s="789"/>
      <c r="P1043" s="789"/>
      <c r="Q1043" s="789"/>
      <c r="R1043" s="789"/>
      <c r="S1043" s="789"/>
      <c r="T1043" s="789"/>
      <c r="U1043" s="789"/>
      <c r="V1043" s="789"/>
      <c r="W1043" s="789"/>
      <c r="X1043" s="789"/>
      <c r="Y1043" s="789"/>
      <c r="Z1043" s="789"/>
      <c r="AA1043" s="789"/>
      <c r="AB1043" s="789"/>
      <c r="AC1043" s="789"/>
      <c r="AD1043" s="789"/>
      <c r="AE1043" s="789"/>
    </row>
    <row r="1044" spans="1:31">
      <c r="A1044" s="789"/>
      <c r="K1044" s="789"/>
      <c r="L1044" s="789"/>
      <c r="M1044" s="789"/>
      <c r="N1044" s="789"/>
      <c r="O1044" s="789"/>
      <c r="P1044" s="789"/>
      <c r="Q1044" s="789"/>
      <c r="R1044" s="789"/>
      <c r="S1044" s="789"/>
      <c r="T1044" s="789"/>
      <c r="U1044" s="789"/>
      <c r="V1044" s="789"/>
      <c r="W1044" s="789"/>
      <c r="X1044" s="789"/>
      <c r="Y1044" s="789"/>
      <c r="Z1044" s="789"/>
      <c r="AA1044" s="789"/>
      <c r="AB1044" s="789"/>
      <c r="AC1044" s="789"/>
      <c r="AD1044" s="789"/>
      <c r="AE1044" s="789"/>
    </row>
    <row r="1045" spans="1:31">
      <c r="A1045" s="789"/>
      <c r="K1045" s="789"/>
      <c r="L1045" s="789"/>
      <c r="M1045" s="789"/>
      <c r="N1045" s="789"/>
      <c r="O1045" s="789"/>
      <c r="P1045" s="789"/>
      <c r="Q1045" s="789"/>
      <c r="R1045" s="789"/>
      <c r="S1045" s="789"/>
      <c r="T1045" s="789"/>
      <c r="U1045" s="789"/>
      <c r="V1045" s="789"/>
      <c r="W1045" s="789"/>
      <c r="X1045" s="789"/>
      <c r="Y1045" s="789"/>
      <c r="Z1045" s="789"/>
      <c r="AA1045" s="789"/>
      <c r="AB1045" s="789"/>
      <c r="AC1045" s="789"/>
      <c r="AD1045" s="789"/>
      <c r="AE1045" s="789"/>
    </row>
    <row r="1046" spans="1:31">
      <c r="A1046" s="789"/>
      <c r="K1046" s="789"/>
      <c r="L1046" s="789"/>
      <c r="M1046" s="789"/>
      <c r="N1046" s="789"/>
      <c r="O1046" s="789"/>
      <c r="P1046" s="789"/>
      <c r="Q1046" s="789"/>
      <c r="R1046" s="789"/>
      <c r="S1046" s="789"/>
      <c r="T1046" s="789"/>
      <c r="U1046" s="789"/>
      <c r="V1046" s="789"/>
      <c r="W1046" s="789"/>
      <c r="X1046" s="789"/>
      <c r="Y1046" s="789"/>
      <c r="Z1046" s="789"/>
      <c r="AA1046" s="789"/>
      <c r="AB1046" s="789"/>
      <c r="AC1046" s="789"/>
      <c r="AD1046" s="789"/>
      <c r="AE1046" s="789"/>
    </row>
    <row r="1047" spans="1:31">
      <c r="A1047" s="789"/>
      <c r="K1047" s="789"/>
      <c r="L1047" s="789"/>
      <c r="M1047" s="789"/>
      <c r="N1047" s="789"/>
      <c r="O1047" s="789"/>
      <c r="P1047" s="789"/>
      <c r="Q1047" s="789"/>
      <c r="R1047" s="789"/>
      <c r="S1047" s="789"/>
      <c r="T1047" s="789"/>
      <c r="U1047" s="789"/>
      <c r="V1047" s="789"/>
      <c r="W1047" s="789"/>
      <c r="X1047" s="789"/>
      <c r="Y1047" s="789"/>
      <c r="Z1047" s="789"/>
      <c r="AA1047" s="789"/>
      <c r="AB1047" s="789"/>
      <c r="AC1047" s="789"/>
      <c r="AD1047" s="789"/>
      <c r="AE1047" s="789"/>
    </row>
    <row r="1048" spans="1:31">
      <c r="A1048" s="789"/>
      <c r="K1048" s="789"/>
      <c r="L1048" s="789"/>
      <c r="M1048" s="789"/>
      <c r="N1048" s="789"/>
      <c r="O1048" s="789"/>
      <c r="P1048" s="789"/>
      <c r="Q1048" s="789"/>
      <c r="R1048" s="789"/>
      <c r="S1048" s="789"/>
      <c r="T1048" s="789"/>
      <c r="U1048" s="789"/>
      <c r="V1048" s="789"/>
      <c r="W1048" s="789"/>
      <c r="X1048" s="789"/>
      <c r="Y1048" s="789"/>
      <c r="Z1048" s="789"/>
      <c r="AA1048" s="789"/>
      <c r="AB1048" s="789"/>
      <c r="AC1048" s="789"/>
      <c r="AD1048" s="789"/>
      <c r="AE1048" s="789"/>
    </row>
    <row r="1049" spans="1:31">
      <c r="A1049" s="789"/>
      <c r="K1049" s="789"/>
      <c r="L1049" s="789"/>
      <c r="M1049" s="789"/>
      <c r="N1049" s="789"/>
      <c r="O1049" s="789"/>
      <c r="P1049" s="789"/>
      <c r="Q1049" s="789"/>
      <c r="R1049" s="789"/>
      <c r="S1049" s="789"/>
      <c r="T1049" s="789"/>
      <c r="U1049" s="789"/>
      <c r="V1049" s="789"/>
      <c r="W1049" s="789"/>
      <c r="X1049" s="789"/>
      <c r="Y1049" s="789"/>
      <c r="Z1049" s="789"/>
      <c r="AA1049" s="789"/>
      <c r="AB1049" s="789"/>
      <c r="AC1049" s="789"/>
      <c r="AD1049" s="789"/>
      <c r="AE1049" s="789"/>
    </row>
    <row r="1050" spans="1:31">
      <c r="A1050" s="789"/>
      <c r="K1050" s="789"/>
      <c r="L1050" s="789"/>
      <c r="M1050" s="789"/>
      <c r="N1050" s="789"/>
      <c r="O1050" s="789"/>
      <c r="P1050" s="789"/>
      <c r="Q1050" s="789"/>
      <c r="R1050" s="789"/>
      <c r="S1050" s="789"/>
      <c r="T1050" s="789"/>
      <c r="U1050" s="789"/>
      <c r="V1050" s="789"/>
      <c r="W1050" s="789"/>
      <c r="X1050" s="789"/>
      <c r="Y1050" s="789"/>
      <c r="Z1050" s="789"/>
      <c r="AA1050" s="789"/>
      <c r="AB1050" s="789"/>
      <c r="AC1050" s="789"/>
      <c r="AD1050" s="789"/>
      <c r="AE1050" s="789"/>
    </row>
    <row r="1051" spans="1:31">
      <c r="A1051" s="789"/>
      <c r="K1051" s="789"/>
      <c r="L1051" s="789"/>
      <c r="M1051" s="789"/>
      <c r="N1051" s="789"/>
      <c r="O1051" s="789"/>
      <c r="P1051" s="789"/>
      <c r="Q1051" s="789"/>
      <c r="R1051" s="789"/>
      <c r="S1051" s="789"/>
      <c r="T1051" s="789"/>
      <c r="U1051" s="789"/>
      <c r="V1051" s="789"/>
      <c r="W1051" s="789"/>
      <c r="X1051" s="789"/>
      <c r="Y1051" s="789"/>
      <c r="Z1051" s="789"/>
      <c r="AA1051" s="789"/>
      <c r="AB1051" s="789"/>
      <c r="AC1051" s="789"/>
      <c r="AD1051" s="789"/>
      <c r="AE1051" s="789"/>
    </row>
    <row r="1052" spans="1:31">
      <c r="A1052" s="789"/>
      <c r="K1052" s="789"/>
      <c r="L1052" s="789"/>
      <c r="M1052" s="789"/>
      <c r="N1052" s="789"/>
      <c r="O1052" s="789"/>
      <c r="P1052" s="789"/>
      <c r="Q1052" s="789"/>
      <c r="R1052" s="789"/>
      <c r="S1052" s="789"/>
      <c r="T1052" s="789"/>
      <c r="U1052" s="789"/>
      <c r="V1052" s="789"/>
      <c r="W1052" s="789"/>
      <c r="X1052" s="789"/>
      <c r="Y1052" s="789"/>
      <c r="Z1052" s="789"/>
      <c r="AA1052" s="789"/>
      <c r="AB1052" s="789"/>
      <c r="AC1052" s="789"/>
      <c r="AD1052" s="789"/>
      <c r="AE1052" s="789"/>
    </row>
    <row r="1053" spans="1:31">
      <c r="A1053" s="789"/>
      <c r="K1053" s="789"/>
      <c r="L1053" s="789"/>
      <c r="M1053" s="789"/>
      <c r="N1053" s="789"/>
      <c r="O1053" s="789"/>
      <c r="P1053" s="789"/>
      <c r="Q1053" s="789"/>
      <c r="R1053" s="789"/>
      <c r="S1053" s="789"/>
      <c r="T1053" s="789"/>
      <c r="U1053" s="789"/>
      <c r="V1053" s="789"/>
      <c r="W1053" s="789"/>
      <c r="X1053" s="789"/>
      <c r="Y1053" s="789"/>
      <c r="Z1053" s="789"/>
      <c r="AA1053" s="789"/>
      <c r="AB1053" s="789"/>
      <c r="AC1053" s="789"/>
      <c r="AD1053" s="789"/>
      <c r="AE1053" s="789"/>
    </row>
    <row r="1054" spans="1:31">
      <c r="A1054" s="789"/>
      <c r="K1054" s="789"/>
      <c r="L1054" s="789"/>
      <c r="M1054" s="789"/>
      <c r="N1054" s="789"/>
      <c r="O1054" s="789"/>
      <c r="P1054" s="789"/>
      <c r="Q1054" s="789"/>
      <c r="R1054" s="789"/>
      <c r="S1054" s="789"/>
      <c r="T1054" s="789"/>
      <c r="U1054" s="789"/>
      <c r="V1054" s="789"/>
      <c r="W1054" s="789"/>
      <c r="X1054" s="789"/>
      <c r="Y1054" s="789"/>
      <c r="Z1054" s="789"/>
      <c r="AA1054" s="789"/>
      <c r="AB1054" s="789"/>
      <c r="AC1054" s="789"/>
      <c r="AD1054" s="789"/>
      <c r="AE1054" s="789"/>
    </row>
    <row r="1055" spans="1:31">
      <c r="A1055" s="789"/>
      <c r="K1055" s="789"/>
      <c r="L1055" s="789"/>
      <c r="M1055" s="789"/>
      <c r="N1055" s="789"/>
      <c r="O1055" s="789"/>
      <c r="P1055" s="789"/>
      <c r="Q1055" s="789"/>
      <c r="R1055" s="789"/>
      <c r="S1055" s="789"/>
      <c r="T1055" s="789"/>
      <c r="U1055" s="789"/>
      <c r="V1055" s="789"/>
      <c r="W1055" s="789"/>
      <c r="X1055" s="789"/>
      <c r="Y1055" s="789"/>
      <c r="Z1055" s="789"/>
      <c r="AA1055" s="789"/>
      <c r="AB1055" s="789"/>
      <c r="AC1055" s="789"/>
      <c r="AD1055" s="789"/>
      <c r="AE1055" s="789"/>
    </row>
    <row r="1056" spans="1:31">
      <c r="A1056" s="789"/>
      <c r="K1056" s="789"/>
      <c r="L1056" s="789"/>
      <c r="M1056" s="789"/>
      <c r="N1056" s="789"/>
      <c r="O1056" s="789"/>
      <c r="P1056" s="789"/>
      <c r="Q1056" s="789"/>
      <c r="R1056" s="789"/>
      <c r="S1056" s="789"/>
      <c r="T1056" s="789"/>
      <c r="U1056" s="789"/>
      <c r="V1056" s="789"/>
      <c r="W1056" s="789"/>
      <c r="X1056" s="789"/>
      <c r="Y1056" s="789"/>
      <c r="Z1056" s="789"/>
      <c r="AA1056" s="789"/>
      <c r="AB1056" s="789"/>
      <c r="AC1056" s="789"/>
      <c r="AD1056" s="789"/>
      <c r="AE1056" s="789"/>
    </row>
    <row r="1057" spans="1:31">
      <c r="A1057" s="789"/>
      <c r="K1057" s="789"/>
      <c r="L1057" s="789"/>
      <c r="M1057" s="789"/>
      <c r="N1057" s="789"/>
      <c r="O1057" s="789"/>
      <c r="P1057" s="789"/>
      <c r="Q1057" s="789"/>
      <c r="R1057" s="789"/>
      <c r="S1057" s="789"/>
      <c r="T1057" s="789"/>
      <c r="U1057" s="789"/>
      <c r="V1057" s="789"/>
      <c r="W1057" s="789"/>
      <c r="X1057" s="789"/>
      <c r="Y1057" s="789"/>
      <c r="Z1057" s="789"/>
      <c r="AA1057" s="789"/>
      <c r="AB1057" s="789"/>
      <c r="AC1057" s="789"/>
      <c r="AD1057" s="789"/>
      <c r="AE1057" s="789"/>
    </row>
    <row r="1058" spans="1:31">
      <c r="A1058" s="789"/>
      <c r="K1058" s="789"/>
      <c r="L1058" s="789"/>
      <c r="M1058" s="789"/>
      <c r="N1058" s="789"/>
      <c r="O1058" s="789"/>
      <c r="P1058" s="789"/>
      <c r="Q1058" s="789"/>
      <c r="R1058" s="789"/>
      <c r="S1058" s="789"/>
      <c r="T1058" s="789"/>
      <c r="U1058" s="789"/>
      <c r="V1058" s="789"/>
      <c r="W1058" s="789"/>
      <c r="X1058" s="789"/>
      <c r="Y1058" s="789"/>
      <c r="Z1058" s="789"/>
      <c r="AA1058" s="789"/>
      <c r="AB1058" s="789"/>
      <c r="AC1058" s="789"/>
      <c r="AD1058" s="789"/>
      <c r="AE1058" s="789"/>
    </row>
    <row r="1059" spans="1:31">
      <c r="A1059" s="789"/>
      <c r="K1059" s="789"/>
      <c r="L1059" s="789"/>
      <c r="M1059" s="789"/>
      <c r="N1059" s="789"/>
      <c r="O1059" s="789"/>
      <c r="P1059" s="789"/>
      <c r="Q1059" s="789"/>
      <c r="R1059" s="789"/>
      <c r="S1059" s="789"/>
      <c r="T1059" s="789"/>
      <c r="U1059" s="789"/>
      <c r="V1059" s="789"/>
      <c r="W1059" s="789"/>
      <c r="X1059" s="789"/>
      <c r="Y1059" s="789"/>
      <c r="Z1059" s="789"/>
      <c r="AA1059" s="789"/>
      <c r="AB1059" s="789"/>
      <c r="AC1059" s="789"/>
      <c r="AD1059" s="789"/>
      <c r="AE1059" s="789"/>
    </row>
    <row r="1060" spans="1:31">
      <c r="A1060" s="789"/>
      <c r="K1060" s="789"/>
      <c r="L1060" s="789"/>
      <c r="M1060" s="789"/>
      <c r="N1060" s="789"/>
      <c r="O1060" s="789"/>
      <c r="P1060" s="789"/>
      <c r="Q1060" s="789"/>
      <c r="R1060" s="789"/>
      <c r="S1060" s="789"/>
      <c r="T1060" s="789"/>
      <c r="U1060" s="789"/>
      <c r="V1060" s="789"/>
      <c r="W1060" s="789"/>
      <c r="X1060" s="789"/>
      <c r="Y1060" s="789"/>
      <c r="Z1060" s="789"/>
      <c r="AA1060" s="789"/>
      <c r="AB1060" s="789"/>
      <c r="AC1060" s="789"/>
      <c r="AD1060" s="789"/>
      <c r="AE1060" s="789"/>
    </row>
    <row r="1061" spans="1:31">
      <c r="A1061" s="789"/>
      <c r="K1061" s="789"/>
      <c r="L1061" s="789"/>
      <c r="M1061" s="789"/>
      <c r="N1061" s="789"/>
      <c r="O1061" s="789"/>
      <c r="P1061" s="789"/>
      <c r="Q1061" s="789"/>
      <c r="R1061" s="789"/>
      <c r="S1061" s="789"/>
      <c r="T1061" s="789"/>
      <c r="U1061" s="789"/>
      <c r="V1061" s="789"/>
      <c r="W1061" s="789"/>
      <c r="X1061" s="789"/>
      <c r="Y1061" s="789"/>
      <c r="Z1061" s="789"/>
      <c r="AA1061" s="789"/>
      <c r="AB1061" s="789"/>
      <c r="AC1061" s="789"/>
      <c r="AD1061" s="789"/>
      <c r="AE1061" s="789"/>
    </row>
    <row r="1062" spans="1:31">
      <c r="A1062" s="789"/>
      <c r="K1062" s="789"/>
      <c r="L1062" s="789"/>
      <c r="M1062" s="789"/>
      <c r="N1062" s="789"/>
      <c r="O1062" s="789"/>
      <c r="P1062" s="789"/>
      <c r="Q1062" s="789"/>
      <c r="R1062" s="789"/>
      <c r="S1062" s="789"/>
      <c r="T1062" s="789"/>
      <c r="U1062" s="789"/>
      <c r="V1062" s="789"/>
      <c r="W1062" s="789"/>
      <c r="X1062" s="789"/>
      <c r="Y1062" s="789"/>
      <c r="Z1062" s="789"/>
      <c r="AA1062" s="789"/>
      <c r="AB1062" s="789"/>
      <c r="AC1062" s="789"/>
      <c r="AD1062" s="789"/>
      <c r="AE1062" s="789"/>
    </row>
    <row r="1063" spans="1:31">
      <c r="A1063" s="789"/>
      <c r="K1063" s="789"/>
      <c r="L1063" s="789"/>
      <c r="M1063" s="789"/>
      <c r="N1063" s="789"/>
      <c r="O1063" s="789"/>
      <c r="P1063" s="789"/>
      <c r="Q1063" s="789"/>
      <c r="R1063" s="789"/>
      <c r="S1063" s="789"/>
      <c r="T1063" s="789"/>
      <c r="U1063" s="789"/>
      <c r="V1063" s="789"/>
      <c r="W1063" s="789"/>
      <c r="X1063" s="789"/>
      <c r="Y1063" s="789"/>
      <c r="Z1063" s="789"/>
      <c r="AA1063" s="789"/>
      <c r="AB1063" s="789"/>
      <c r="AC1063" s="789"/>
      <c r="AD1063" s="789"/>
      <c r="AE1063" s="789"/>
    </row>
    <row r="1064" spans="1:31">
      <c r="A1064" s="789"/>
      <c r="K1064" s="789"/>
      <c r="L1064" s="789"/>
      <c r="M1064" s="789"/>
      <c r="N1064" s="789"/>
      <c r="O1064" s="789"/>
      <c r="P1064" s="789"/>
      <c r="Q1064" s="789"/>
      <c r="R1064" s="789"/>
      <c r="S1064" s="789"/>
      <c r="T1064" s="789"/>
      <c r="U1064" s="789"/>
      <c r="V1064" s="789"/>
      <c r="W1064" s="789"/>
      <c r="X1064" s="789"/>
      <c r="Y1064" s="789"/>
      <c r="Z1064" s="789"/>
      <c r="AA1064" s="789"/>
      <c r="AB1064" s="789"/>
      <c r="AC1064" s="789"/>
      <c r="AD1064" s="789"/>
      <c r="AE1064" s="789"/>
    </row>
    <row r="1065" spans="1:31">
      <c r="A1065" s="789"/>
      <c r="K1065" s="789"/>
      <c r="L1065" s="789"/>
      <c r="M1065" s="789"/>
      <c r="N1065" s="789"/>
      <c r="O1065" s="789"/>
      <c r="P1065" s="789"/>
      <c r="Q1065" s="789"/>
      <c r="R1065" s="789"/>
      <c r="S1065" s="789"/>
      <c r="T1065" s="789"/>
      <c r="U1065" s="789"/>
      <c r="V1065" s="789"/>
      <c r="W1065" s="789"/>
      <c r="X1065" s="789"/>
      <c r="Y1065" s="789"/>
      <c r="Z1065" s="789"/>
      <c r="AA1065" s="789"/>
      <c r="AB1065" s="789"/>
      <c r="AC1065" s="789"/>
      <c r="AD1065" s="789"/>
      <c r="AE1065" s="789"/>
    </row>
    <row r="1066" spans="1:31">
      <c r="A1066" s="789"/>
      <c r="K1066" s="789"/>
      <c r="L1066" s="789"/>
      <c r="M1066" s="789"/>
      <c r="N1066" s="789"/>
      <c r="O1066" s="789"/>
      <c r="P1066" s="789"/>
      <c r="Q1066" s="789"/>
      <c r="R1066" s="789"/>
      <c r="S1066" s="789"/>
      <c r="T1066" s="789"/>
      <c r="U1066" s="789"/>
      <c r="V1066" s="789"/>
      <c r="W1066" s="789"/>
      <c r="X1066" s="789"/>
      <c r="Y1066" s="789"/>
      <c r="Z1066" s="789"/>
      <c r="AA1066" s="789"/>
      <c r="AB1066" s="789"/>
      <c r="AC1066" s="789"/>
      <c r="AD1066" s="789"/>
      <c r="AE1066" s="789"/>
    </row>
    <row r="1067" spans="1:31">
      <c r="A1067" s="789"/>
      <c r="K1067" s="789"/>
      <c r="L1067" s="789"/>
      <c r="M1067" s="789"/>
      <c r="N1067" s="789"/>
      <c r="O1067" s="789"/>
      <c r="P1067" s="789"/>
      <c r="Q1067" s="789"/>
      <c r="R1067" s="789"/>
      <c r="S1067" s="789"/>
      <c r="T1067" s="789"/>
      <c r="U1067" s="789"/>
      <c r="V1067" s="789"/>
      <c r="W1067" s="789"/>
      <c r="X1067" s="789"/>
      <c r="Y1067" s="789"/>
      <c r="Z1067" s="789"/>
      <c r="AA1067" s="789"/>
      <c r="AB1067" s="789"/>
      <c r="AC1067" s="789"/>
      <c r="AD1067" s="789"/>
      <c r="AE1067" s="789"/>
    </row>
    <row r="1068" spans="1:31">
      <c r="A1068" s="789"/>
      <c r="K1068" s="789"/>
      <c r="L1068" s="789"/>
      <c r="M1068" s="789"/>
      <c r="N1068" s="789"/>
      <c r="O1068" s="789"/>
      <c r="P1068" s="789"/>
      <c r="Q1068" s="789"/>
      <c r="R1068" s="789"/>
      <c r="S1068" s="789"/>
      <c r="T1068" s="789"/>
      <c r="U1068" s="789"/>
      <c r="V1068" s="789"/>
      <c r="W1068" s="789"/>
      <c r="X1068" s="789"/>
      <c r="Y1068" s="789"/>
      <c r="Z1068" s="789"/>
      <c r="AA1068" s="789"/>
      <c r="AB1068" s="789"/>
      <c r="AC1068" s="789"/>
      <c r="AD1068" s="789"/>
      <c r="AE1068" s="789"/>
    </row>
    <row r="1069" spans="1:31">
      <c r="A1069" s="789"/>
      <c r="K1069" s="789"/>
      <c r="L1069" s="789"/>
      <c r="M1069" s="789"/>
      <c r="N1069" s="789"/>
      <c r="O1069" s="789"/>
      <c r="P1069" s="789"/>
      <c r="Q1069" s="789"/>
      <c r="R1069" s="789"/>
      <c r="S1069" s="789"/>
      <c r="T1069" s="789"/>
      <c r="U1069" s="789"/>
      <c r="V1069" s="789"/>
      <c r="W1069" s="789"/>
      <c r="X1069" s="789"/>
      <c r="Y1069" s="789"/>
      <c r="Z1069" s="789"/>
      <c r="AA1069" s="789"/>
      <c r="AB1069" s="789"/>
      <c r="AC1069" s="789"/>
      <c r="AD1069" s="789"/>
      <c r="AE1069" s="789"/>
    </row>
    <row r="1070" spans="1:31">
      <c r="A1070" s="789"/>
      <c r="K1070" s="789"/>
      <c r="L1070" s="789"/>
      <c r="M1070" s="789"/>
      <c r="N1070" s="789"/>
      <c r="O1070" s="789"/>
      <c r="P1070" s="789"/>
      <c r="Q1070" s="789"/>
      <c r="R1070" s="789"/>
      <c r="S1070" s="789"/>
      <c r="T1070" s="789"/>
      <c r="U1070" s="789"/>
      <c r="V1070" s="789"/>
      <c r="W1070" s="789"/>
      <c r="X1070" s="789"/>
      <c r="Y1070" s="789"/>
      <c r="Z1070" s="789"/>
      <c r="AA1070" s="789"/>
      <c r="AB1070" s="789"/>
      <c r="AC1070" s="789"/>
      <c r="AD1070" s="789"/>
      <c r="AE1070" s="789"/>
    </row>
    <row r="1071" spans="1:31">
      <c r="A1071" s="789"/>
      <c r="K1071" s="789"/>
      <c r="L1071" s="789"/>
      <c r="M1071" s="789"/>
      <c r="N1071" s="789"/>
      <c r="O1071" s="789"/>
      <c r="P1071" s="789"/>
      <c r="Q1071" s="789"/>
      <c r="R1071" s="789"/>
      <c r="S1071" s="789"/>
      <c r="T1071" s="789"/>
      <c r="U1071" s="789"/>
      <c r="V1071" s="789"/>
      <c r="W1071" s="789"/>
      <c r="X1071" s="789"/>
      <c r="Y1071" s="789"/>
      <c r="Z1071" s="789"/>
      <c r="AA1071" s="789"/>
      <c r="AB1071" s="789"/>
      <c r="AC1071" s="789"/>
      <c r="AD1071" s="789"/>
      <c r="AE1071" s="789"/>
    </row>
    <row r="1072" spans="1:31">
      <c r="A1072" s="789"/>
      <c r="K1072" s="789"/>
      <c r="L1072" s="789"/>
      <c r="M1072" s="789"/>
      <c r="N1072" s="789"/>
      <c r="O1072" s="789"/>
      <c r="P1072" s="789"/>
      <c r="Q1072" s="789"/>
      <c r="R1072" s="789"/>
      <c r="S1072" s="789"/>
      <c r="T1072" s="789"/>
      <c r="U1072" s="789"/>
      <c r="V1072" s="789"/>
      <c r="W1072" s="789"/>
      <c r="X1072" s="789"/>
      <c r="Y1072" s="789"/>
      <c r="Z1072" s="789"/>
      <c r="AA1072" s="789"/>
      <c r="AB1072" s="789"/>
      <c r="AC1072" s="789"/>
      <c r="AD1072" s="789"/>
      <c r="AE1072" s="789"/>
    </row>
    <row r="1073" spans="1:31">
      <c r="A1073" s="789"/>
      <c r="K1073" s="789"/>
      <c r="L1073" s="789"/>
      <c r="M1073" s="789"/>
      <c r="N1073" s="789"/>
      <c r="O1073" s="789"/>
      <c r="P1073" s="789"/>
      <c r="Q1073" s="789"/>
      <c r="R1073" s="789"/>
      <c r="S1073" s="789"/>
      <c r="T1073" s="789"/>
      <c r="U1073" s="789"/>
      <c r="V1073" s="789"/>
      <c r="W1073" s="789"/>
      <c r="X1073" s="789"/>
      <c r="Y1073" s="789"/>
      <c r="Z1073" s="789"/>
      <c r="AA1073" s="789"/>
      <c r="AB1073" s="789"/>
      <c r="AC1073" s="789"/>
      <c r="AD1073" s="789"/>
      <c r="AE1073" s="789"/>
    </row>
    <row r="1074" spans="1:31">
      <c r="A1074" s="789"/>
      <c r="K1074" s="789"/>
      <c r="L1074" s="789"/>
      <c r="M1074" s="789"/>
      <c r="N1074" s="789"/>
      <c r="O1074" s="789"/>
      <c r="P1074" s="789"/>
      <c r="Q1074" s="789"/>
      <c r="R1074" s="789"/>
      <c r="S1074" s="789"/>
      <c r="T1074" s="789"/>
      <c r="U1074" s="789"/>
      <c r="V1074" s="789"/>
      <c r="W1074" s="789"/>
      <c r="X1074" s="789"/>
      <c r="Y1074" s="789"/>
      <c r="Z1074" s="789"/>
      <c r="AA1074" s="789"/>
      <c r="AB1074" s="789"/>
      <c r="AC1074" s="789"/>
      <c r="AD1074" s="789"/>
      <c r="AE1074" s="789"/>
    </row>
    <row r="1075" spans="1:31">
      <c r="A1075" s="789"/>
      <c r="K1075" s="789"/>
      <c r="L1075" s="789"/>
      <c r="M1075" s="789"/>
      <c r="N1075" s="789"/>
      <c r="O1075" s="789"/>
      <c r="P1075" s="789"/>
      <c r="Q1075" s="789"/>
      <c r="R1075" s="789"/>
      <c r="S1075" s="789"/>
      <c r="T1075" s="789"/>
      <c r="U1075" s="789"/>
      <c r="V1075" s="789"/>
      <c r="W1075" s="789"/>
      <c r="X1075" s="789"/>
      <c r="Y1075" s="789"/>
      <c r="Z1075" s="789"/>
      <c r="AA1075" s="789"/>
      <c r="AB1075" s="789"/>
      <c r="AC1075" s="789"/>
      <c r="AD1075" s="789"/>
      <c r="AE1075" s="789"/>
    </row>
    <row r="1076" spans="1:31">
      <c r="A1076" s="789"/>
      <c r="K1076" s="789"/>
      <c r="L1076" s="789"/>
      <c r="M1076" s="789"/>
      <c r="N1076" s="789"/>
      <c r="O1076" s="789"/>
      <c r="P1076" s="789"/>
      <c r="Q1076" s="789"/>
      <c r="R1076" s="789"/>
      <c r="S1076" s="789"/>
      <c r="T1076" s="789"/>
      <c r="U1076" s="789"/>
      <c r="V1076" s="789"/>
      <c r="W1076" s="789"/>
      <c r="X1076" s="789"/>
      <c r="Y1076" s="789"/>
      <c r="Z1076" s="789"/>
      <c r="AA1076" s="789"/>
      <c r="AB1076" s="789"/>
      <c r="AC1076" s="789"/>
      <c r="AD1076" s="789"/>
      <c r="AE1076" s="789"/>
    </row>
    <row r="1077" spans="1:31">
      <c r="A1077" s="789"/>
      <c r="K1077" s="789"/>
      <c r="L1077" s="789"/>
      <c r="M1077" s="789"/>
      <c r="N1077" s="789"/>
      <c r="O1077" s="789"/>
      <c r="P1077" s="789"/>
      <c r="Q1077" s="789"/>
      <c r="R1077" s="789"/>
      <c r="S1077" s="789"/>
      <c r="T1077" s="789"/>
      <c r="U1077" s="789"/>
      <c r="V1077" s="789"/>
      <c r="W1077" s="789"/>
      <c r="X1077" s="789"/>
      <c r="Y1077" s="789"/>
      <c r="Z1077" s="789"/>
      <c r="AA1077" s="789"/>
      <c r="AB1077" s="789"/>
      <c r="AC1077" s="789"/>
      <c r="AD1077" s="789"/>
      <c r="AE1077" s="789"/>
    </row>
    <row r="1078" spans="1:31">
      <c r="A1078" s="789"/>
      <c r="K1078" s="789"/>
      <c r="L1078" s="789"/>
      <c r="M1078" s="789"/>
      <c r="N1078" s="789"/>
      <c r="O1078" s="789"/>
      <c r="P1078" s="789"/>
      <c r="Q1078" s="789"/>
      <c r="R1078" s="789"/>
      <c r="S1078" s="789"/>
      <c r="T1078" s="789"/>
      <c r="U1078" s="789"/>
      <c r="V1078" s="789"/>
      <c r="W1078" s="789"/>
      <c r="X1078" s="789"/>
      <c r="Y1078" s="789"/>
      <c r="Z1078" s="789"/>
      <c r="AA1078" s="789"/>
      <c r="AB1078" s="789"/>
      <c r="AC1078" s="789"/>
      <c r="AD1078" s="789"/>
      <c r="AE1078" s="789"/>
    </row>
    <row r="1079" spans="1:31">
      <c r="A1079" s="789"/>
      <c r="K1079" s="789"/>
      <c r="L1079" s="789"/>
      <c r="M1079" s="789"/>
      <c r="N1079" s="789"/>
      <c r="O1079" s="789"/>
      <c r="P1079" s="789"/>
      <c r="Q1079" s="789"/>
      <c r="R1079" s="789"/>
      <c r="S1079" s="789"/>
      <c r="T1079" s="789"/>
      <c r="U1079" s="789"/>
      <c r="V1079" s="789"/>
      <c r="W1079" s="789"/>
      <c r="X1079" s="789"/>
      <c r="Y1079" s="789"/>
      <c r="Z1079" s="789"/>
      <c r="AA1079" s="789"/>
      <c r="AB1079" s="789"/>
      <c r="AC1079" s="789"/>
      <c r="AD1079" s="789"/>
      <c r="AE1079" s="789"/>
    </row>
    <row r="1080" spans="1:31">
      <c r="A1080" s="789"/>
      <c r="K1080" s="789"/>
      <c r="L1080" s="789"/>
      <c r="M1080" s="789"/>
      <c r="N1080" s="789"/>
      <c r="O1080" s="789"/>
      <c r="P1080" s="789"/>
      <c r="Q1080" s="789"/>
      <c r="R1080" s="789"/>
      <c r="S1080" s="789"/>
      <c r="T1080" s="789"/>
      <c r="U1080" s="789"/>
      <c r="V1080" s="789"/>
      <c r="W1080" s="789"/>
      <c r="X1080" s="789"/>
      <c r="Y1080" s="789"/>
      <c r="Z1080" s="789"/>
      <c r="AA1080" s="789"/>
      <c r="AB1080" s="789"/>
      <c r="AC1080" s="789"/>
      <c r="AD1080" s="789"/>
      <c r="AE1080" s="789"/>
    </row>
    <row r="1081" spans="1:31">
      <c r="A1081" s="789"/>
      <c r="K1081" s="789"/>
      <c r="L1081" s="789"/>
      <c r="M1081" s="789"/>
      <c r="N1081" s="789"/>
      <c r="O1081" s="789"/>
      <c r="P1081" s="789"/>
      <c r="Q1081" s="789"/>
      <c r="R1081" s="789"/>
      <c r="S1081" s="789"/>
      <c r="T1081" s="789"/>
      <c r="U1081" s="789"/>
      <c r="V1081" s="789"/>
      <c r="W1081" s="789"/>
      <c r="X1081" s="789"/>
      <c r="Y1081" s="789"/>
      <c r="Z1081" s="789"/>
      <c r="AA1081" s="789"/>
      <c r="AB1081" s="789"/>
      <c r="AC1081" s="789"/>
      <c r="AD1081" s="789"/>
      <c r="AE1081" s="789"/>
    </row>
    <row r="1082" spans="1:31">
      <c r="A1082" s="789"/>
      <c r="K1082" s="789"/>
      <c r="L1082" s="789"/>
      <c r="M1082" s="789"/>
      <c r="N1082" s="789"/>
      <c r="O1082" s="789"/>
      <c r="P1082" s="789"/>
      <c r="Q1082" s="789"/>
      <c r="R1082" s="789"/>
      <c r="S1082" s="789"/>
      <c r="T1082" s="789"/>
      <c r="U1082" s="789"/>
      <c r="V1082" s="789"/>
      <c r="W1082" s="789"/>
      <c r="X1082" s="789"/>
      <c r="Y1082" s="789"/>
      <c r="Z1082" s="789"/>
      <c r="AA1082" s="789"/>
      <c r="AB1082" s="789"/>
      <c r="AC1082" s="789"/>
      <c r="AD1082" s="789"/>
      <c r="AE1082" s="789"/>
    </row>
    <row r="1083" spans="1:31">
      <c r="A1083" s="789"/>
      <c r="K1083" s="789"/>
      <c r="L1083" s="789"/>
      <c r="M1083" s="789"/>
      <c r="N1083" s="789"/>
      <c r="O1083" s="789"/>
      <c r="P1083" s="789"/>
      <c r="Q1083" s="789"/>
      <c r="R1083" s="789"/>
      <c r="S1083" s="789"/>
      <c r="T1083" s="789"/>
      <c r="U1083" s="789"/>
      <c r="V1083" s="789"/>
      <c r="W1083" s="789"/>
      <c r="X1083" s="789"/>
      <c r="Y1083" s="789"/>
      <c r="Z1083" s="789"/>
      <c r="AA1083" s="789"/>
      <c r="AB1083" s="789"/>
      <c r="AC1083" s="789"/>
      <c r="AD1083" s="789"/>
      <c r="AE1083" s="789"/>
    </row>
    <row r="1084" spans="1:31">
      <c r="A1084" s="789"/>
      <c r="K1084" s="789"/>
      <c r="L1084" s="789"/>
      <c r="M1084" s="789"/>
      <c r="N1084" s="789"/>
      <c r="O1084" s="789"/>
      <c r="P1084" s="789"/>
      <c r="Q1084" s="789"/>
      <c r="R1084" s="789"/>
      <c r="S1084" s="789"/>
      <c r="T1084" s="789"/>
      <c r="U1084" s="789"/>
      <c r="V1084" s="789"/>
      <c r="W1084" s="789"/>
      <c r="X1084" s="789"/>
      <c r="Y1084" s="789"/>
      <c r="Z1084" s="789"/>
      <c r="AA1084" s="789"/>
      <c r="AB1084" s="789"/>
      <c r="AC1084" s="789"/>
      <c r="AD1084" s="789"/>
      <c r="AE1084" s="789"/>
    </row>
    <row r="1085" spans="1:31">
      <c r="A1085" s="789"/>
      <c r="K1085" s="789"/>
      <c r="L1085" s="789"/>
      <c r="M1085" s="789"/>
      <c r="N1085" s="789"/>
      <c r="O1085" s="789"/>
      <c r="P1085" s="789"/>
      <c r="Q1085" s="789"/>
      <c r="R1085" s="789"/>
      <c r="S1085" s="789"/>
      <c r="T1085" s="789"/>
      <c r="U1085" s="789"/>
      <c r="V1085" s="789"/>
      <c r="W1085" s="789"/>
      <c r="X1085" s="789"/>
      <c r="Y1085" s="789"/>
      <c r="Z1085" s="789"/>
      <c r="AA1085" s="789"/>
      <c r="AB1085" s="789"/>
      <c r="AC1085" s="789"/>
      <c r="AD1085" s="789"/>
      <c r="AE1085" s="789"/>
    </row>
    <row r="1086" spans="1:31">
      <c r="A1086" s="789"/>
      <c r="K1086" s="789"/>
      <c r="L1086" s="789"/>
      <c r="M1086" s="789"/>
      <c r="N1086" s="789"/>
      <c r="O1086" s="789"/>
      <c r="P1086" s="789"/>
      <c r="Q1086" s="789"/>
      <c r="R1086" s="789"/>
      <c r="S1086" s="789"/>
      <c r="T1086" s="789"/>
      <c r="U1086" s="789"/>
      <c r="V1086" s="789"/>
      <c r="W1086" s="789"/>
      <c r="X1086" s="789"/>
      <c r="Y1086" s="789"/>
      <c r="Z1086" s="789"/>
      <c r="AA1086" s="789"/>
      <c r="AB1086" s="789"/>
      <c r="AC1086" s="789"/>
      <c r="AD1086" s="789"/>
      <c r="AE1086" s="789"/>
    </row>
    <row r="1087" spans="1:31">
      <c r="A1087" s="789"/>
      <c r="K1087" s="789"/>
      <c r="L1087" s="789"/>
      <c r="M1087" s="789"/>
      <c r="N1087" s="789"/>
      <c r="O1087" s="789"/>
      <c r="P1087" s="789"/>
      <c r="Q1087" s="789"/>
      <c r="R1087" s="789"/>
      <c r="S1087" s="789"/>
      <c r="T1087" s="789"/>
      <c r="U1087" s="789"/>
      <c r="V1087" s="789"/>
      <c r="W1087" s="789"/>
      <c r="X1087" s="789"/>
      <c r="Y1087" s="789"/>
      <c r="Z1087" s="789"/>
      <c r="AA1087" s="789"/>
      <c r="AB1087" s="789"/>
      <c r="AC1087" s="789"/>
      <c r="AD1087" s="789"/>
      <c r="AE1087" s="789"/>
    </row>
    <row r="1088" spans="1:31">
      <c r="A1088" s="789"/>
      <c r="K1088" s="789"/>
      <c r="L1088" s="789"/>
      <c r="M1088" s="789"/>
      <c r="N1088" s="789"/>
      <c r="O1088" s="789"/>
      <c r="P1088" s="789"/>
      <c r="Q1088" s="789"/>
      <c r="R1088" s="789"/>
      <c r="S1088" s="789"/>
      <c r="T1088" s="789"/>
      <c r="U1088" s="789"/>
      <c r="V1088" s="789"/>
      <c r="W1088" s="789"/>
      <c r="X1088" s="789"/>
      <c r="Y1088" s="789"/>
      <c r="Z1088" s="789"/>
      <c r="AA1088" s="789"/>
      <c r="AB1088" s="789"/>
      <c r="AC1088" s="789"/>
      <c r="AD1088" s="789"/>
      <c r="AE1088" s="789"/>
    </row>
    <row r="1089" spans="1:31">
      <c r="A1089" s="789"/>
      <c r="K1089" s="789"/>
      <c r="L1089" s="789"/>
      <c r="M1089" s="789"/>
      <c r="N1089" s="789"/>
      <c r="O1089" s="789"/>
      <c r="P1089" s="789"/>
      <c r="Q1089" s="789"/>
      <c r="R1089" s="789"/>
      <c r="S1089" s="789"/>
      <c r="T1089" s="789"/>
      <c r="U1089" s="789"/>
      <c r="V1089" s="789"/>
      <c r="W1089" s="789"/>
      <c r="X1089" s="789"/>
      <c r="Y1089" s="789"/>
      <c r="Z1089" s="789"/>
      <c r="AA1089" s="789"/>
      <c r="AB1089" s="789"/>
      <c r="AC1089" s="789"/>
      <c r="AD1089" s="789"/>
      <c r="AE1089" s="789"/>
    </row>
    <row r="1090" spans="1:31">
      <c r="A1090" s="789"/>
      <c r="K1090" s="789"/>
      <c r="L1090" s="789"/>
      <c r="M1090" s="789"/>
      <c r="N1090" s="789"/>
      <c r="O1090" s="789"/>
      <c r="P1090" s="789"/>
      <c r="Q1090" s="789"/>
      <c r="R1090" s="789"/>
      <c r="S1090" s="789"/>
      <c r="T1090" s="789"/>
      <c r="U1090" s="789"/>
      <c r="V1090" s="789"/>
      <c r="W1090" s="789"/>
      <c r="X1090" s="789"/>
      <c r="Y1090" s="789"/>
      <c r="Z1090" s="789"/>
      <c r="AA1090" s="789"/>
      <c r="AB1090" s="789"/>
      <c r="AC1090" s="789"/>
      <c r="AD1090" s="789"/>
      <c r="AE1090" s="789"/>
    </row>
    <row r="1091" spans="1:31">
      <c r="A1091" s="789"/>
      <c r="K1091" s="789"/>
      <c r="L1091" s="789"/>
      <c r="M1091" s="789"/>
      <c r="N1091" s="789"/>
      <c r="O1091" s="789"/>
      <c r="P1091" s="789"/>
      <c r="Q1091" s="789"/>
      <c r="R1091" s="789"/>
      <c r="S1091" s="789"/>
      <c r="T1091" s="789"/>
      <c r="U1091" s="789"/>
      <c r="V1091" s="789"/>
      <c r="W1091" s="789"/>
      <c r="X1091" s="789"/>
      <c r="Y1091" s="789"/>
      <c r="Z1091" s="789"/>
      <c r="AA1091" s="789"/>
      <c r="AB1091" s="789"/>
      <c r="AC1091" s="789"/>
      <c r="AD1091" s="789"/>
      <c r="AE1091" s="789"/>
    </row>
    <row r="1092" spans="1:31">
      <c r="A1092" s="789"/>
      <c r="K1092" s="789"/>
      <c r="L1092" s="789"/>
      <c r="M1092" s="789"/>
      <c r="N1092" s="789"/>
      <c r="O1092" s="789"/>
      <c r="P1092" s="789"/>
      <c r="Q1092" s="789"/>
      <c r="R1092" s="789"/>
      <c r="S1092" s="789"/>
      <c r="T1092" s="789"/>
      <c r="U1092" s="789"/>
      <c r="V1092" s="789"/>
      <c r="W1092" s="789"/>
      <c r="X1092" s="789"/>
      <c r="Y1092" s="789"/>
      <c r="Z1092" s="789"/>
      <c r="AA1092" s="789"/>
      <c r="AB1092" s="789"/>
      <c r="AC1092" s="789"/>
      <c r="AD1092" s="789"/>
      <c r="AE1092" s="789"/>
    </row>
    <row r="1093" spans="1:31">
      <c r="A1093" s="789"/>
      <c r="K1093" s="789"/>
      <c r="L1093" s="789"/>
      <c r="M1093" s="789"/>
      <c r="N1093" s="789"/>
      <c r="O1093" s="789"/>
      <c r="P1093" s="789"/>
      <c r="Q1093" s="789"/>
      <c r="R1093" s="789"/>
      <c r="S1093" s="789"/>
      <c r="T1093" s="789"/>
      <c r="U1093" s="789"/>
      <c r="V1093" s="789"/>
      <c r="W1093" s="789"/>
      <c r="X1093" s="789"/>
      <c r="Y1093" s="789"/>
      <c r="Z1093" s="789"/>
      <c r="AA1093" s="789"/>
      <c r="AB1093" s="789"/>
      <c r="AC1093" s="789"/>
      <c r="AD1093" s="789"/>
      <c r="AE1093" s="789"/>
    </row>
    <row r="1094" spans="1:31">
      <c r="A1094" s="789"/>
      <c r="K1094" s="789"/>
      <c r="L1094" s="789"/>
      <c r="M1094" s="789"/>
      <c r="N1094" s="789"/>
      <c r="O1094" s="789"/>
      <c r="P1094" s="789"/>
      <c r="Q1094" s="789"/>
      <c r="R1094" s="789"/>
      <c r="S1094" s="789"/>
      <c r="T1094" s="789"/>
      <c r="U1094" s="789"/>
      <c r="V1094" s="789"/>
      <c r="W1094" s="789"/>
      <c r="X1094" s="789"/>
      <c r="Y1094" s="789"/>
      <c r="Z1094" s="789"/>
      <c r="AA1094" s="789"/>
      <c r="AB1094" s="789"/>
      <c r="AC1094" s="789"/>
      <c r="AD1094" s="789"/>
      <c r="AE1094" s="789"/>
    </row>
    <row r="1095" spans="1:31">
      <c r="A1095" s="789"/>
      <c r="K1095" s="789"/>
      <c r="L1095" s="789"/>
      <c r="M1095" s="789"/>
      <c r="N1095" s="789"/>
      <c r="O1095" s="789"/>
      <c r="P1095" s="789"/>
      <c r="Q1095" s="789"/>
      <c r="R1095" s="789"/>
      <c r="S1095" s="789"/>
      <c r="T1095" s="789"/>
      <c r="U1095" s="789"/>
      <c r="V1095" s="789"/>
      <c r="W1095" s="789"/>
      <c r="X1095" s="789"/>
      <c r="Y1095" s="789"/>
      <c r="Z1095" s="789"/>
      <c r="AA1095" s="789"/>
      <c r="AB1095" s="789"/>
      <c r="AC1095" s="789"/>
      <c r="AD1095" s="789"/>
      <c r="AE1095" s="789"/>
    </row>
    <row r="1096" spans="1:31">
      <c r="A1096" s="789"/>
      <c r="K1096" s="789"/>
      <c r="L1096" s="789"/>
      <c r="M1096" s="789"/>
      <c r="N1096" s="789"/>
      <c r="O1096" s="789"/>
      <c r="P1096" s="789"/>
      <c r="Q1096" s="789"/>
      <c r="R1096" s="789"/>
      <c r="S1096" s="789"/>
      <c r="T1096" s="789"/>
      <c r="U1096" s="789"/>
      <c r="V1096" s="789"/>
      <c r="W1096" s="789"/>
      <c r="X1096" s="789"/>
      <c r="Y1096" s="789"/>
      <c r="Z1096" s="789"/>
      <c r="AA1096" s="789"/>
      <c r="AB1096" s="789"/>
      <c r="AC1096" s="789"/>
      <c r="AD1096" s="789"/>
      <c r="AE1096" s="789"/>
    </row>
    <row r="1097" spans="1:31">
      <c r="A1097" s="789"/>
      <c r="K1097" s="789"/>
      <c r="L1097" s="789"/>
      <c r="M1097" s="789"/>
      <c r="N1097" s="789"/>
      <c r="O1097" s="789"/>
      <c r="P1097" s="789"/>
      <c r="Q1097" s="789"/>
      <c r="R1097" s="789"/>
      <c r="S1097" s="789"/>
      <c r="T1097" s="789"/>
      <c r="U1097" s="789"/>
      <c r="V1097" s="789"/>
      <c r="W1097" s="789"/>
      <c r="X1097" s="789"/>
      <c r="Y1097" s="789"/>
      <c r="Z1097" s="789"/>
      <c r="AA1097" s="789"/>
      <c r="AB1097" s="789"/>
      <c r="AC1097" s="789"/>
      <c r="AD1097" s="789"/>
      <c r="AE1097" s="789"/>
    </row>
    <row r="1098" spans="1:31">
      <c r="A1098" s="789"/>
      <c r="K1098" s="789"/>
      <c r="L1098" s="789"/>
      <c r="M1098" s="789"/>
      <c r="N1098" s="789"/>
      <c r="O1098" s="789"/>
      <c r="P1098" s="789"/>
      <c r="Q1098" s="789"/>
      <c r="R1098" s="789"/>
      <c r="S1098" s="789"/>
      <c r="T1098" s="789"/>
      <c r="U1098" s="789"/>
      <c r="V1098" s="789"/>
      <c r="W1098" s="789"/>
      <c r="X1098" s="789"/>
      <c r="Y1098" s="789"/>
      <c r="Z1098" s="789"/>
      <c r="AA1098" s="789"/>
      <c r="AB1098" s="789"/>
      <c r="AC1098" s="789"/>
      <c r="AD1098" s="789"/>
      <c r="AE1098" s="789"/>
    </row>
    <row r="1099" spans="1:31">
      <c r="A1099" s="789"/>
      <c r="K1099" s="789"/>
      <c r="L1099" s="789"/>
      <c r="M1099" s="789"/>
      <c r="N1099" s="789"/>
      <c r="O1099" s="789"/>
      <c r="P1099" s="789"/>
      <c r="Q1099" s="789"/>
      <c r="R1099" s="789"/>
      <c r="S1099" s="789"/>
      <c r="T1099" s="789"/>
      <c r="U1099" s="789"/>
      <c r="V1099" s="789"/>
      <c r="W1099" s="789"/>
      <c r="X1099" s="789"/>
      <c r="Y1099" s="789"/>
      <c r="Z1099" s="789"/>
      <c r="AA1099" s="789"/>
      <c r="AB1099" s="789"/>
      <c r="AC1099" s="789"/>
      <c r="AD1099" s="789"/>
      <c r="AE1099" s="789"/>
    </row>
    <row r="1100" spans="1:31">
      <c r="A1100" s="789"/>
      <c r="K1100" s="789"/>
      <c r="L1100" s="789"/>
      <c r="M1100" s="789"/>
      <c r="N1100" s="789"/>
      <c r="O1100" s="789"/>
      <c r="P1100" s="789"/>
      <c r="Q1100" s="789"/>
      <c r="R1100" s="789"/>
      <c r="S1100" s="789"/>
      <c r="T1100" s="789"/>
      <c r="U1100" s="789"/>
      <c r="V1100" s="789"/>
      <c r="W1100" s="789"/>
      <c r="X1100" s="789"/>
      <c r="Y1100" s="789"/>
      <c r="Z1100" s="789"/>
      <c r="AA1100" s="789"/>
      <c r="AB1100" s="789"/>
      <c r="AC1100" s="789"/>
      <c r="AD1100" s="789"/>
      <c r="AE1100" s="789"/>
    </row>
    <row r="1101" spans="1:31">
      <c r="A1101" s="789"/>
      <c r="K1101" s="789"/>
      <c r="L1101" s="789"/>
      <c r="M1101" s="789"/>
      <c r="N1101" s="789"/>
      <c r="O1101" s="789"/>
      <c r="P1101" s="789"/>
      <c r="Q1101" s="789"/>
      <c r="R1101" s="789"/>
      <c r="S1101" s="789"/>
      <c r="T1101" s="789"/>
      <c r="U1101" s="789"/>
      <c r="V1101" s="789"/>
      <c r="W1101" s="789"/>
      <c r="X1101" s="789"/>
      <c r="Y1101" s="789"/>
      <c r="Z1101" s="789"/>
      <c r="AA1101" s="789"/>
      <c r="AB1101" s="789"/>
      <c r="AC1101" s="789"/>
      <c r="AD1101" s="789"/>
      <c r="AE1101" s="789"/>
    </row>
    <row r="1102" spans="1:31">
      <c r="A1102" s="789"/>
      <c r="K1102" s="789"/>
      <c r="L1102" s="789"/>
      <c r="M1102" s="789"/>
      <c r="N1102" s="789"/>
      <c r="O1102" s="789"/>
      <c r="P1102" s="789"/>
      <c r="Q1102" s="789"/>
      <c r="R1102" s="789"/>
      <c r="S1102" s="789"/>
      <c r="T1102" s="789"/>
      <c r="U1102" s="789"/>
      <c r="V1102" s="789"/>
      <c r="W1102" s="789"/>
      <c r="X1102" s="789"/>
      <c r="Y1102" s="789"/>
      <c r="Z1102" s="789"/>
      <c r="AA1102" s="789"/>
      <c r="AB1102" s="789"/>
      <c r="AC1102" s="789"/>
      <c r="AD1102" s="789"/>
      <c r="AE1102" s="789"/>
    </row>
    <row r="1103" spans="1:31">
      <c r="A1103" s="789"/>
      <c r="K1103" s="789"/>
      <c r="L1103" s="789"/>
      <c r="M1103" s="789"/>
      <c r="N1103" s="789"/>
      <c r="O1103" s="789"/>
      <c r="P1103" s="789"/>
      <c r="Q1103" s="789"/>
      <c r="R1103" s="789"/>
      <c r="S1103" s="789"/>
      <c r="T1103" s="789"/>
      <c r="U1103" s="789"/>
      <c r="V1103" s="789"/>
      <c r="W1103" s="789"/>
      <c r="X1103" s="789"/>
      <c r="Y1103" s="789"/>
      <c r="Z1103" s="789"/>
      <c r="AA1103" s="789"/>
      <c r="AB1103" s="789"/>
      <c r="AC1103" s="789"/>
      <c r="AD1103" s="789"/>
      <c r="AE1103" s="789"/>
    </row>
    <row r="1104" spans="1:31">
      <c r="A1104" s="789"/>
      <c r="K1104" s="789"/>
      <c r="L1104" s="789"/>
      <c r="M1104" s="789"/>
      <c r="N1104" s="789"/>
      <c r="O1104" s="789"/>
      <c r="P1104" s="789"/>
      <c r="Q1104" s="789"/>
      <c r="R1104" s="789"/>
      <c r="S1104" s="789"/>
      <c r="T1104" s="789"/>
      <c r="U1104" s="789"/>
      <c r="V1104" s="789"/>
      <c r="W1104" s="789"/>
      <c r="X1104" s="789"/>
      <c r="Y1104" s="789"/>
      <c r="Z1104" s="789"/>
      <c r="AA1104" s="789"/>
      <c r="AB1104" s="789"/>
      <c r="AC1104" s="789"/>
      <c r="AD1104" s="789"/>
      <c r="AE1104" s="789"/>
    </row>
    <row r="1105" spans="1:31">
      <c r="A1105" s="789"/>
      <c r="K1105" s="789"/>
      <c r="L1105" s="789"/>
      <c r="M1105" s="789"/>
      <c r="N1105" s="789"/>
      <c r="O1105" s="789"/>
      <c r="P1105" s="789"/>
      <c r="Q1105" s="789"/>
      <c r="R1105" s="789"/>
      <c r="S1105" s="789"/>
      <c r="T1105" s="789"/>
      <c r="U1105" s="789"/>
      <c r="V1105" s="789"/>
      <c r="W1105" s="789"/>
      <c r="X1105" s="789"/>
      <c r="Y1105" s="789"/>
      <c r="Z1105" s="789"/>
      <c r="AA1105" s="789"/>
      <c r="AB1105" s="789"/>
      <c r="AC1105" s="789"/>
      <c r="AD1105" s="789"/>
      <c r="AE1105" s="789"/>
    </row>
    <row r="1106" spans="1:31">
      <c r="A1106" s="789"/>
      <c r="K1106" s="789"/>
      <c r="L1106" s="789"/>
      <c r="M1106" s="789"/>
      <c r="N1106" s="789"/>
      <c r="O1106" s="789"/>
      <c r="P1106" s="789"/>
      <c r="Q1106" s="789"/>
      <c r="R1106" s="789"/>
      <c r="S1106" s="789"/>
      <c r="T1106" s="789"/>
      <c r="U1106" s="789"/>
      <c r="V1106" s="789"/>
      <c r="W1106" s="789"/>
      <c r="X1106" s="789"/>
      <c r="Y1106" s="789"/>
      <c r="Z1106" s="789"/>
      <c r="AA1106" s="789"/>
      <c r="AB1106" s="789"/>
      <c r="AC1106" s="789"/>
      <c r="AD1106" s="789"/>
      <c r="AE1106" s="789"/>
    </row>
    <row r="1107" spans="1:31">
      <c r="A1107" s="789"/>
      <c r="K1107" s="789"/>
      <c r="L1107" s="789"/>
      <c r="M1107" s="789"/>
      <c r="N1107" s="789"/>
      <c r="O1107" s="789"/>
      <c r="P1107" s="789"/>
      <c r="Q1107" s="789"/>
      <c r="R1107" s="789"/>
      <c r="S1107" s="789"/>
      <c r="T1107" s="789"/>
      <c r="U1107" s="789"/>
      <c r="V1107" s="789"/>
      <c r="W1107" s="789"/>
      <c r="X1107" s="789"/>
      <c r="Y1107" s="789"/>
      <c r="Z1107" s="789"/>
      <c r="AA1107" s="789"/>
      <c r="AB1107" s="789"/>
      <c r="AC1107" s="789"/>
      <c r="AD1107" s="789"/>
      <c r="AE1107" s="789"/>
    </row>
    <row r="1108" spans="1:31">
      <c r="A1108" s="789"/>
      <c r="K1108" s="789"/>
      <c r="L1108" s="789"/>
      <c r="M1108" s="789"/>
      <c r="N1108" s="789"/>
      <c r="O1108" s="789"/>
      <c r="P1108" s="789"/>
      <c r="Q1108" s="789"/>
      <c r="R1108" s="789"/>
      <c r="S1108" s="789"/>
      <c r="T1108" s="789"/>
      <c r="U1108" s="789"/>
      <c r="V1108" s="789"/>
      <c r="W1108" s="789"/>
      <c r="X1108" s="789"/>
      <c r="Y1108" s="789"/>
      <c r="Z1108" s="789"/>
      <c r="AA1108" s="789"/>
      <c r="AB1108" s="789"/>
      <c r="AC1108" s="789"/>
      <c r="AD1108" s="789"/>
      <c r="AE1108" s="789"/>
    </row>
    <row r="1109" spans="1:31">
      <c r="A1109" s="789"/>
      <c r="K1109" s="789"/>
      <c r="L1109" s="789"/>
      <c r="M1109" s="789"/>
      <c r="N1109" s="789"/>
      <c r="O1109" s="789"/>
      <c r="P1109" s="789"/>
      <c r="Q1109" s="789"/>
      <c r="R1109" s="789"/>
      <c r="S1109" s="789"/>
      <c r="T1109" s="789"/>
      <c r="U1109" s="789"/>
      <c r="V1109" s="789"/>
      <c r="W1109" s="789"/>
      <c r="X1109" s="789"/>
      <c r="Y1109" s="789"/>
      <c r="Z1109" s="789"/>
      <c r="AA1109" s="789"/>
      <c r="AB1109" s="789"/>
      <c r="AC1109" s="789"/>
      <c r="AD1109" s="789"/>
      <c r="AE1109" s="789"/>
    </row>
    <row r="1110" spans="1:31">
      <c r="A1110" s="789"/>
      <c r="K1110" s="789"/>
      <c r="L1110" s="789"/>
      <c r="M1110" s="789"/>
      <c r="N1110" s="789"/>
      <c r="O1110" s="789"/>
      <c r="P1110" s="789"/>
      <c r="Q1110" s="789"/>
      <c r="R1110" s="789"/>
      <c r="S1110" s="789"/>
      <c r="T1110" s="789"/>
      <c r="U1110" s="789"/>
      <c r="V1110" s="789"/>
      <c r="W1110" s="789"/>
      <c r="X1110" s="789"/>
      <c r="Y1110" s="789"/>
      <c r="Z1110" s="789"/>
      <c r="AA1110" s="789"/>
      <c r="AB1110" s="789"/>
      <c r="AC1110" s="789"/>
      <c r="AD1110" s="789"/>
      <c r="AE1110" s="789"/>
    </row>
    <row r="1111" spans="1:31">
      <c r="A1111" s="789"/>
      <c r="K1111" s="789"/>
      <c r="L1111" s="789"/>
      <c r="M1111" s="789"/>
      <c r="N1111" s="789"/>
      <c r="O1111" s="789"/>
      <c r="P1111" s="789"/>
      <c r="Q1111" s="789"/>
      <c r="R1111" s="789"/>
      <c r="S1111" s="789"/>
      <c r="T1111" s="789"/>
      <c r="U1111" s="789"/>
      <c r="V1111" s="789"/>
      <c r="W1111" s="789"/>
      <c r="X1111" s="789"/>
      <c r="Y1111" s="789"/>
      <c r="Z1111" s="789"/>
      <c r="AA1111" s="789"/>
      <c r="AB1111" s="789"/>
      <c r="AC1111" s="789"/>
      <c r="AD1111" s="789"/>
      <c r="AE1111" s="789"/>
    </row>
    <row r="1112" spans="1:31">
      <c r="A1112" s="789"/>
      <c r="K1112" s="789"/>
      <c r="L1112" s="789"/>
      <c r="M1112" s="789"/>
      <c r="N1112" s="789"/>
      <c r="O1112" s="789"/>
      <c r="P1112" s="789"/>
      <c r="Q1112" s="789"/>
      <c r="R1112" s="789"/>
      <c r="S1112" s="789"/>
      <c r="T1112" s="789"/>
      <c r="U1112" s="789"/>
      <c r="V1112" s="789"/>
      <c r="W1112" s="789"/>
      <c r="X1112" s="789"/>
      <c r="Y1112" s="789"/>
      <c r="Z1112" s="789"/>
      <c r="AA1112" s="789"/>
      <c r="AB1112" s="789"/>
      <c r="AC1112" s="789"/>
      <c r="AD1112" s="789"/>
      <c r="AE1112" s="789"/>
    </row>
    <row r="1113" spans="1:31">
      <c r="A1113" s="789"/>
      <c r="K1113" s="789"/>
      <c r="L1113" s="789"/>
      <c r="M1113" s="789"/>
      <c r="N1113" s="789"/>
      <c r="O1113" s="789"/>
      <c r="P1113" s="789"/>
      <c r="Q1113" s="789"/>
      <c r="R1113" s="789"/>
      <c r="S1113" s="789"/>
      <c r="T1113" s="789"/>
      <c r="U1113" s="789"/>
      <c r="V1113" s="789"/>
      <c r="W1113" s="789"/>
      <c r="X1113" s="789"/>
      <c r="Y1113" s="789"/>
      <c r="Z1113" s="789"/>
      <c r="AA1113" s="789"/>
      <c r="AB1113" s="789"/>
      <c r="AC1113" s="789"/>
      <c r="AD1113" s="789"/>
      <c r="AE1113" s="789"/>
    </row>
    <row r="1114" spans="1:31">
      <c r="A1114" s="789"/>
      <c r="K1114" s="789"/>
      <c r="L1114" s="789"/>
      <c r="M1114" s="789"/>
      <c r="N1114" s="789"/>
      <c r="O1114" s="789"/>
      <c r="P1114" s="789"/>
      <c r="Q1114" s="789"/>
      <c r="R1114" s="789"/>
      <c r="S1114" s="789"/>
      <c r="T1114" s="789"/>
      <c r="U1114" s="789"/>
      <c r="V1114" s="789"/>
      <c r="W1114" s="789"/>
      <c r="X1114" s="789"/>
      <c r="Y1114" s="789"/>
      <c r="Z1114" s="789"/>
      <c r="AA1114" s="789"/>
      <c r="AB1114" s="789"/>
      <c r="AC1114" s="789"/>
      <c r="AD1114" s="789"/>
      <c r="AE1114" s="789"/>
    </row>
    <row r="1115" spans="1:31">
      <c r="A1115" s="789"/>
      <c r="K1115" s="789"/>
      <c r="L1115" s="789"/>
      <c r="M1115" s="789"/>
      <c r="N1115" s="789"/>
      <c r="O1115" s="789"/>
      <c r="P1115" s="789"/>
      <c r="Q1115" s="789"/>
      <c r="R1115" s="789"/>
      <c r="S1115" s="789"/>
      <c r="T1115" s="789"/>
      <c r="U1115" s="789"/>
      <c r="V1115" s="789"/>
      <c r="W1115" s="789"/>
      <c r="X1115" s="789"/>
      <c r="Y1115" s="789"/>
      <c r="Z1115" s="789"/>
      <c r="AA1115" s="789"/>
      <c r="AB1115" s="789"/>
      <c r="AC1115" s="789"/>
      <c r="AD1115" s="789"/>
      <c r="AE1115" s="789"/>
    </row>
    <row r="1116" spans="1:31">
      <c r="A1116" s="789"/>
      <c r="K1116" s="789"/>
      <c r="L1116" s="789"/>
      <c r="M1116" s="789"/>
      <c r="N1116" s="789"/>
      <c r="O1116" s="789"/>
      <c r="P1116" s="789"/>
      <c r="Q1116" s="789"/>
      <c r="R1116" s="789"/>
      <c r="S1116" s="789"/>
      <c r="T1116" s="789"/>
      <c r="U1116" s="789"/>
      <c r="V1116" s="789"/>
      <c r="W1116" s="789"/>
      <c r="X1116" s="789"/>
      <c r="Y1116" s="789"/>
      <c r="Z1116" s="789"/>
      <c r="AA1116" s="789"/>
      <c r="AB1116" s="789"/>
      <c r="AC1116" s="789"/>
      <c r="AD1116" s="789"/>
      <c r="AE1116" s="789"/>
    </row>
    <row r="1117" spans="1:31">
      <c r="A1117" s="789"/>
      <c r="K1117" s="789"/>
      <c r="L1117" s="789"/>
      <c r="M1117" s="789"/>
      <c r="N1117" s="789"/>
      <c r="O1117" s="789"/>
      <c r="P1117" s="789"/>
      <c r="Q1117" s="789"/>
      <c r="R1117" s="789"/>
      <c r="S1117" s="789"/>
      <c r="T1117" s="789"/>
      <c r="U1117" s="789"/>
      <c r="V1117" s="789"/>
      <c r="W1117" s="789"/>
      <c r="X1117" s="789"/>
      <c r="Y1117" s="789"/>
      <c r="Z1117" s="789"/>
      <c r="AA1117" s="789"/>
      <c r="AB1117" s="789"/>
      <c r="AC1117" s="789"/>
      <c r="AD1117" s="789"/>
      <c r="AE1117" s="789"/>
    </row>
    <row r="1118" spans="1:31">
      <c r="A1118" s="789"/>
      <c r="K1118" s="789"/>
      <c r="L1118" s="789"/>
      <c r="M1118" s="789"/>
      <c r="N1118" s="789"/>
      <c r="O1118" s="789"/>
      <c r="P1118" s="789"/>
      <c r="Q1118" s="789"/>
      <c r="R1118" s="789"/>
      <c r="S1118" s="789"/>
      <c r="T1118" s="789"/>
      <c r="U1118" s="789"/>
      <c r="V1118" s="789"/>
      <c r="W1118" s="789"/>
      <c r="X1118" s="789"/>
      <c r="Y1118" s="789"/>
      <c r="Z1118" s="789"/>
      <c r="AA1118" s="789"/>
      <c r="AB1118" s="789"/>
      <c r="AC1118" s="789"/>
      <c r="AD1118" s="789"/>
      <c r="AE1118" s="789"/>
    </row>
    <row r="1119" spans="1:31">
      <c r="A1119" s="789"/>
      <c r="K1119" s="789"/>
      <c r="L1119" s="789"/>
      <c r="M1119" s="789"/>
      <c r="N1119" s="789"/>
      <c r="O1119" s="789"/>
      <c r="P1119" s="789"/>
      <c r="Q1119" s="789"/>
      <c r="R1119" s="789"/>
      <c r="S1119" s="789"/>
      <c r="T1119" s="789"/>
      <c r="U1119" s="789"/>
      <c r="V1119" s="789"/>
      <c r="W1119" s="789"/>
      <c r="X1119" s="789"/>
      <c r="Y1119" s="789"/>
      <c r="Z1119" s="789"/>
      <c r="AA1119" s="789"/>
      <c r="AB1119" s="789"/>
      <c r="AC1119" s="789"/>
      <c r="AD1119" s="789"/>
      <c r="AE1119" s="789"/>
    </row>
    <row r="1120" spans="1:31">
      <c r="A1120" s="789"/>
      <c r="K1120" s="789"/>
      <c r="L1120" s="789"/>
      <c r="M1120" s="789"/>
      <c r="N1120" s="789"/>
      <c r="O1120" s="789"/>
      <c r="P1120" s="789"/>
      <c r="Q1120" s="789"/>
      <c r="R1120" s="789"/>
      <c r="S1120" s="789"/>
      <c r="T1120" s="789"/>
      <c r="U1120" s="789"/>
      <c r="V1120" s="789"/>
      <c r="W1120" s="789"/>
      <c r="X1120" s="789"/>
      <c r="Y1120" s="789"/>
      <c r="Z1120" s="789"/>
      <c r="AA1120" s="789"/>
      <c r="AB1120" s="789"/>
      <c r="AC1120" s="789"/>
      <c r="AD1120" s="789"/>
      <c r="AE1120" s="789"/>
    </row>
    <row r="1121" spans="1:31">
      <c r="A1121" s="789"/>
      <c r="K1121" s="789"/>
      <c r="L1121" s="789"/>
      <c r="M1121" s="789"/>
      <c r="N1121" s="789"/>
      <c r="O1121" s="789"/>
      <c r="P1121" s="789"/>
      <c r="Q1121" s="789"/>
      <c r="R1121" s="789"/>
      <c r="S1121" s="789"/>
      <c r="T1121" s="789"/>
      <c r="U1121" s="789"/>
      <c r="V1121" s="789"/>
      <c r="W1121" s="789"/>
      <c r="X1121" s="789"/>
      <c r="Y1121" s="789"/>
      <c r="Z1121" s="789"/>
      <c r="AA1121" s="789"/>
      <c r="AB1121" s="789"/>
      <c r="AC1121" s="789"/>
      <c r="AD1121" s="789"/>
      <c r="AE1121" s="789"/>
    </row>
    <row r="1122" spans="1:31">
      <c r="A1122" s="789"/>
      <c r="K1122" s="789"/>
      <c r="L1122" s="789"/>
      <c r="M1122" s="789"/>
      <c r="N1122" s="789"/>
      <c r="O1122" s="789"/>
      <c r="P1122" s="789"/>
      <c r="Q1122" s="789"/>
      <c r="R1122" s="789"/>
      <c r="S1122" s="789"/>
      <c r="T1122" s="789"/>
      <c r="U1122" s="789"/>
      <c r="V1122" s="789"/>
      <c r="W1122" s="789"/>
      <c r="X1122" s="789"/>
      <c r="Y1122" s="789"/>
      <c r="Z1122" s="789"/>
      <c r="AA1122" s="789"/>
      <c r="AB1122" s="789"/>
      <c r="AC1122" s="789"/>
      <c r="AD1122" s="789"/>
      <c r="AE1122" s="789"/>
    </row>
    <row r="1123" spans="1:31">
      <c r="A1123" s="789"/>
      <c r="K1123" s="789"/>
      <c r="L1123" s="789"/>
      <c r="M1123" s="789"/>
      <c r="N1123" s="789"/>
      <c r="O1123" s="789"/>
      <c r="P1123" s="789"/>
      <c r="Q1123" s="789"/>
      <c r="R1123" s="789"/>
      <c r="S1123" s="789"/>
      <c r="T1123" s="789"/>
      <c r="U1123" s="789"/>
      <c r="V1123" s="789"/>
      <c r="W1123" s="789"/>
      <c r="X1123" s="789"/>
      <c r="Y1123" s="789"/>
      <c r="Z1123" s="789"/>
      <c r="AA1123" s="789"/>
      <c r="AB1123" s="789"/>
      <c r="AC1123" s="789"/>
      <c r="AD1123" s="789"/>
      <c r="AE1123" s="789"/>
    </row>
    <row r="1124" spans="1:31">
      <c r="A1124" s="789"/>
      <c r="K1124" s="789"/>
      <c r="L1124" s="789"/>
      <c r="M1124" s="789"/>
      <c r="N1124" s="789"/>
      <c r="O1124" s="789"/>
      <c r="P1124" s="789"/>
      <c r="Q1124" s="789"/>
      <c r="R1124" s="789"/>
      <c r="S1124" s="789"/>
      <c r="T1124" s="789"/>
      <c r="U1124" s="789"/>
      <c r="V1124" s="789"/>
      <c r="W1124" s="789"/>
      <c r="X1124" s="789"/>
      <c r="Y1124" s="789"/>
      <c r="Z1124" s="789"/>
      <c r="AA1124" s="789"/>
      <c r="AB1124" s="789"/>
      <c r="AC1124" s="789"/>
      <c r="AD1124" s="789"/>
      <c r="AE1124" s="789"/>
    </row>
    <row r="1125" spans="1:31">
      <c r="A1125" s="789"/>
      <c r="K1125" s="789"/>
      <c r="L1125" s="789"/>
      <c r="M1125" s="789"/>
      <c r="N1125" s="789"/>
      <c r="O1125" s="789"/>
      <c r="P1125" s="789"/>
      <c r="Q1125" s="789"/>
      <c r="R1125" s="789"/>
      <c r="S1125" s="789"/>
      <c r="T1125" s="789"/>
      <c r="U1125" s="789"/>
      <c r="V1125" s="789"/>
      <c r="W1125" s="789"/>
      <c r="X1125" s="789"/>
      <c r="Y1125" s="789"/>
      <c r="Z1125" s="789"/>
      <c r="AA1125" s="789"/>
      <c r="AB1125" s="789"/>
      <c r="AC1125" s="789"/>
      <c r="AD1125" s="789"/>
      <c r="AE1125" s="789"/>
    </row>
    <row r="1126" spans="1:31">
      <c r="A1126" s="789"/>
      <c r="K1126" s="789"/>
      <c r="L1126" s="789"/>
      <c r="M1126" s="789"/>
      <c r="N1126" s="789"/>
      <c r="O1126" s="789"/>
      <c r="P1126" s="789"/>
      <c r="Q1126" s="789"/>
      <c r="R1126" s="789"/>
      <c r="S1126" s="789"/>
      <c r="T1126" s="789"/>
      <c r="U1126" s="789"/>
      <c r="V1126" s="789"/>
      <c r="W1126" s="789"/>
      <c r="X1126" s="789"/>
      <c r="Y1126" s="789"/>
      <c r="Z1126" s="789"/>
      <c r="AA1126" s="789"/>
      <c r="AB1126" s="789"/>
      <c r="AC1126" s="789"/>
      <c r="AD1126" s="789"/>
      <c r="AE1126" s="789"/>
    </row>
    <row r="1127" spans="1:31">
      <c r="A1127" s="789"/>
      <c r="K1127" s="789"/>
      <c r="L1127" s="789"/>
      <c r="M1127" s="789"/>
      <c r="N1127" s="789"/>
      <c r="O1127" s="789"/>
      <c r="P1127" s="789"/>
      <c r="Q1127" s="789"/>
      <c r="R1127" s="789"/>
      <c r="S1127" s="789"/>
      <c r="T1127" s="789"/>
      <c r="U1127" s="789"/>
      <c r="V1127" s="789"/>
      <c r="W1127" s="789"/>
      <c r="X1127" s="789"/>
      <c r="Y1127" s="789"/>
      <c r="Z1127" s="789"/>
      <c r="AA1127" s="789"/>
      <c r="AB1127" s="789"/>
      <c r="AC1127" s="789"/>
      <c r="AD1127" s="789"/>
      <c r="AE1127" s="789"/>
    </row>
    <row r="1128" spans="1:31">
      <c r="A1128" s="789"/>
      <c r="K1128" s="789"/>
      <c r="L1128" s="789"/>
      <c r="M1128" s="789"/>
      <c r="N1128" s="789"/>
      <c r="O1128" s="789"/>
      <c r="P1128" s="789"/>
      <c r="Q1128" s="789"/>
      <c r="R1128" s="789"/>
      <c r="S1128" s="789"/>
      <c r="T1128" s="789"/>
      <c r="U1128" s="789"/>
      <c r="V1128" s="789"/>
      <c r="W1128" s="789"/>
      <c r="X1128" s="789"/>
      <c r="Y1128" s="789"/>
      <c r="Z1128" s="789"/>
      <c r="AA1128" s="789"/>
      <c r="AB1128" s="789"/>
      <c r="AC1128" s="789"/>
      <c r="AD1128" s="789"/>
      <c r="AE1128" s="789"/>
    </row>
    <row r="1129" spans="1:31">
      <c r="A1129" s="789"/>
      <c r="K1129" s="789"/>
      <c r="L1129" s="789"/>
      <c r="M1129" s="789"/>
      <c r="N1129" s="789"/>
      <c r="O1129" s="789"/>
      <c r="P1129" s="789"/>
      <c r="Q1129" s="789"/>
      <c r="R1129" s="789"/>
      <c r="S1129" s="789"/>
      <c r="T1129" s="789"/>
      <c r="U1129" s="789"/>
      <c r="V1129" s="789"/>
      <c r="W1129" s="789"/>
      <c r="X1129" s="789"/>
      <c r="Y1129" s="789"/>
      <c r="Z1129" s="789"/>
      <c r="AA1129" s="789"/>
      <c r="AB1129" s="789"/>
      <c r="AC1129" s="789"/>
      <c r="AD1129" s="789"/>
      <c r="AE1129" s="789"/>
    </row>
    <row r="1130" spans="1:31">
      <c r="A1130" s="789"/>
      <c r="K1130" s="789"/>
      <c r="L1130" s="789"/>
      <c r="M1130" s="789"/>
      <c r="N1130" s="789"/>
      <c r="O1130" s="789"/>
      <c r="P1130" s="789"/>
      <c r="Q1130" s="789"/>
      <c r="R1130" s="789"/>
      <c r="S1130" s="789"/>
      <c r="T1130" s="789"/>
      <c r="U1130" s="789"/>
      <c r="V1130" s="789"/>
      <c r="W1130" s="789"/>
      <c r="X1130" s="789"/>
      <c r="Y1130" s="789"/>
      <c r="Z1130" s="789"/>
      <c r="AA1130" s="789"/>
      <c r="AB1130" s="789"/>
      <c r="AC1130" s="789"/>
      <c r="AD1130" s="789"/>
      <c r="AE1130" s="789"/>
    </row>
    <row r="1131" spans="1:31">
      <c r="A1131" s="789"/>
      <c r="K1131" s="789"/>
      <c r="L1131" s="789"/>
      <c r="M1131" s="789"/>
      <c r="N1131" s="789"/>
      <c r="O1131" s="789"/>
      <c r="P1131" s="789"/>
      <c r="Q1131" s="789"/>
      <c r="R1131" s="789"/>
      <c r="S1131" s="789"/>
      <c r="T1131" s="789"/>
      <c r="U1131" s="789"/>
      <c r="V1131" s="789"/>
      <c r="W1131" s="789"/>
      <c r="X1131" s="789"/>
      <c r="Y1131" s="789"/>
      <c r="Z1131" s="789"/>
      <c r="AA1131" s="789"/>
      <c r="AB1131" s="789"/>
      <c r="AC1131" s="789"/>
      <c r="AD1131" s="789"/>
      <c r="AE1131" s="789"/>
    </row>
    <row r="1132" spans="1:31">
      <c r="A1132" s="789"/>
      <c r="K1132" s="789"/>
      <c r="L1132" s="789"/>
      <c r="M1132" s="789"/>
      <c r="N1132" s="789"/>
      <c r="O1132" s="789"/>
      <c r="P1132" s="789"/>
      <c r="Q1132" s="789"/>
      <c r="R1132" s="789"/>
      <c r="S1132" s="789"/>
      <c r="T1132" s="789"/>
      <c r="U1132" s="789"/>
      <c r="V1132" s="789"/>
      <c r="W1132" s="789"/>
      <c r="X1132" s="789"/>
      <c r="Y1132" s="789"/>
      <c r="Z1132" s="789"/>
      <c r="AA1132" s="789"/>
      <c r="AB1132" s="789"/>
      <c r="AC1132" s="789"/>
      <c r="AD1132" s="789"/>
      <c r="AE1132" s="789"/>
    </row>
    <row r="1133" spans="1:31">
      <c r="A1133" s="789"/>
      <c r="K1133" s="789"/>
      <c r="L1133" s="789"/>
      <c r="M1133" s="789"/>
      <c r="N1133" s="789"/>
      <c r="O1133" s="789"/>
      <c r="P1133" s="789"/>
      <c r="Q1133" s="789"/>
      <c r="R1133" s="789"/>
      <c r="S1133" s="789"/>
      <c r="T1133" s="789"/>
      <c r="U1133" s="789"/>
      <c r="V1133" s="789"/>
      <c r="W1133" s="789"/>
      <c r="X1133" s="789"/>
      <c r="Y1133" s="789"/>
      <c r="Z1133" s="789"/>
      <c r="AA1133" s="789"/>
      <c r="AB1133" s="789"/>
      <c r="AC1133" s="789"/>
      <c r="AD1133" s="789"/>
      <c r="AE1133" s="789"/>
    </row>
    <row r="1134" spans="1:31">
      <c r="A1134" s="789"/>
      <c r="K1134" s="789"/>
      <c r="L1134" s="789"/>
      <c r="M1134" s="789"/>
      <c r="N1134" s="789"/>
      <c r="O1134" s="789"/>
      <c r="P1134" s="789"/>
      <c r="Q1134" s="789"/>
      <c r="R1134" s="789"/>
      <c r="S1134" s="789"/>
      <c r="T1134" s="789"/>
      <c r="U1134" s="789"/>
      <c r="V1134" s="789"/>
      <c r="W1134" s="789"/>
      <c r="X1134" s="789"/>
      <c r="Y1134" s="789"/>
      <c r="Z1134" s="789"/>
      <c r="AA1134" s="789"/>
      <c r="AB1134" s="789"/>
      <c r="AC1134" s="789"/>
      <c r="AD1134" s="789"/>
      <c r="AE1134" s="789"/>
    </row>
    <row r="1135" spans="1:31">
      <c r="A1135" s="789"/>
      <c r="K1135" s="789"/>
      <c r="L1135" s="789"/>
      <c r="M1135" s="789"/>
      <c r="N1135" s="789"/>
      <c r="O1135" s="789"/>
      <c r="P1135" s="789"/>
      <c r="Q1135" s="789"/>
      <c r="R1135" s="789"/>
      <c r="S1135" s="789"/>
      <c r="T1135" s="789"/>
      <c r="U1135" s="789"/>
      <c r="V1135" s="789"/>
      <c r="W1135" s="789"/>
      <c r="X1135" s="789"/>
      <c r="Y1135" s="789"/>
      <c r="Z1135" s="789"/>
      <c r="AA1135" s="789"/>
      <c r="AB1135" s="789"/>
      <c r="AC1135" s="789"/>
      <c r="AD1135" s="789"/>
      <c r="AE1135" s="789"/>
    </row>
    <row r="1136" spans="1:31">
      <c r="A1136" s="789"/>
      <c r="K1136" s="789"/>
      <c r="L1136" s="789"/>
      <c r="M1136" s="789"/>
      <c r="N1136" s="789"/>
      <c r="O1136" s="789"/>
      <c r="P1136" s="789"/>
      <c r="Q1136" s="789"/>
      <c r="R1136" s="789"/>
      <c r="S1136" s="789"/>
      <c r="T1136" s="789"/>
      <c r="U1136" s="789"/>
      <c r="V1136" s="789"/>
      <c r="W1136" s="789"/>
      <c r="X1136" s="789"/>
      <c r="Y1136" s="789"/>
      <c r="Z1136" s="789"/>
      <c r="AA1136" s="789"/>
      <c r="AB1136" s="789"/>
      <c r="AC1136" s="789"/>
      <c r="AD1136" s="789"/>
      <c r="AE1136" s="789"/>
    </row>
    <row r="1137" spans="1:31">
      <c r="A1137" s="789"/>
      <c r="K1137" s="789"/>
      <c r="L1137" s="789"/>
      <c r="M1137" s="789"/>
      <c r="N1137" s="789"/>
      <c r="O1137" s="789"/>
      <c r="P1137" s="789"/>
      <c r="Q1137" s="789"/>
      <c r="R1137" s="789"/>
      <c r="S1137" s="789"/>
      <c r="T1137" s="789"/>
      <c r="U1137" s="789"/>
      <c r="V1137" s="789"/>
      <c r="W1137" s="789"/>
      <c r="X1137" s="789"/>
      <c r="Y1137" s="789"/>
      <c r="Z1137" s="789"/>
      <c r="AA1137" s="789"/>
      <c r="AB1137" s="789"/>
      <c r="AC1137" s="789"/>
      <c r="AD1137" s="789"/>
      <c r="AE1137" s="789"/>
    </row>
    <row r="1138" spans="1:31">
      <c r="A1138" s="789"/>
      <c r="K1138" s="789"/>
      <c r="L1138" s="789"/>
      <c r="M1138" s="789"/>
      <c r="N1138" s="789"/>
      <c r="O1138" s="789"/>
      <c r="P1138" s="789"/>
      <c r="Q1138" s="789"/>
      <c r="R1138" s="789"/>
      <c r="S1138" s="789"/>
      <c r="T1138" s="789"/>
      <c r="U1138" s="789"/>
      <c r="V1138" s="789"/>
      <c r="W1138" s="789"/>
      <c r="X1138" s="789"/>
      <c r="Y1138" s="789"/>
      <c r="Z1138" s="789"/>
      <c r="AA1138" s="789"/>
      <c r="AB1138" s="789"/>
      <c r="AC1138" s="789"/>
      <c r="AD1138" s="789"/>
      <c r="AE1138" s="789"/>
    </row>
    <row r="1139" spans="1:31">
      <c r="A1139" s="789"/>
      <c r="K1139" s="789"/>
      <c r="L1139" s="789"/>
      <c r="M1139" s="789"/>
      <c r="N1139" s="789"/>
      <c r="O1139" s="789"/>
      <c r="P1139" s="789"/>
      <c r="Q1139" s="789"/>
      <c r="R1139" s="789"/>
      <c r="S1139" s="789"/>
      <c r="T1139" s="789"/>
      <c r="U1139" s="789"/>
      <c r="V1139" s="789"/>
      <c r="W1139" s="789"/>
      <c r="X1139" s="789"/>
      <c r="Y1139" s="789"/>
      <c r="Z1139" s="789"/>
      <c r="AA1139" s="789"/>
      <c r="AB1139" s="789"/>
      <c r="AC1139" s="789"/>
      <c r="AD1139" s="789"/>
      <c r="AE1139" s="789"/>
    </row>
    <row r="1140" spans="1:31">
      <c r="A1140" s="789"/>
      <c r="K1140" s="789"/>
      <c r="L1140" s="789"/>
      <c r="M1140" s="789"/>
      <c r="N1140" s="789"/>
      <c r="O1140" s="789"/>
      <c r="P1140" s="789"/>
      <c r="Q1140" s="789"/>
      <c r="R1140" s="789"/>
      <c r="S1140" s="789"/>
      <c r="T1140" s="789"/>
      <c r="U1140" s="789"/>
      <c r="V1140" s="789"/>
      <c r="W1140" s="789"/>
      <c r="X1140" s="789"/>
      <c r="Y1140" s="789"/>
      <c r="Z1140" s="789"/>
      <c r="AA1140" s="789"/>
      <c r="AB1140" s="789"/>
      <c r="AC1140" s="789"/>
      <c r="AD1140" s="789"/>
      <c r="AE1140" s="789"/>
    </row>
    <row r="1141" spans="1:31">
      <c r="A1141" s="789"/>
      <c r="K1141" s="789"/>
      <c r="L1141" s="789"/>
      <c r="M1141" s="789"/>
      <c r="N1141" s="789"/>
      <c r="O1141" s="789"/>
      <c r="P1141" s="789"/>
      <c r="Q1141" s="789"/>
      <c r="R1141" s="789"/>
      <c r="S1141" s="789"/>
      <c r="T1141" s="789"/>
      <c r="U1141" s="789"/>
      <c r="V1141" s="789"/>
      <c r="W1141" s="789"/>
      <c r="X1141" s="789"/>
      <c r="Y1141" s="789"/>
      <c r="Z1141" s="789"/>
      <c r="AA1141" s="789"/>
      <c r="AB1141" s="789"/>
      <c r="AC1141" s="789"/>
      <c r="AD1141" s="789"/>
      <c r="AE1141" s="789"/>
    </row>
    <row r="1142" spans="1:31">
      <c r="A1142" s="789"/>
      <c r="K1142" s="789"/>
      <c r="L1142" s="789"/>
      <c r="M1142" s="789"/>
      <c r="N1142" s="789"/>
      <c r="O1142" s="789"/>
      <c r="P1142" s="789"/>
      <c r="Q1142" s="789"/>
      <c r="R1142" s="789"/>
      <c r="S1142" s="789"/>
      <c r="T1142" s="789"/>
      <c r="U1142" s="789"/>
      <c r="V1142" s="789"/>
      <c r="W1142" s="789"/>
      <c r="X1142" s="789"/>
      <c r="Y1142" s="789"/>
      <c r="Z1142" s="789"/>
      <c r="AA1142" s="789"/>
      <c r="AB1142" s="789"/>
      <c r="AC1142" s="789"/>
      <c r="AD1142" s="789"/>
      <c r="AE1142" s="789"/>
    </row>
    <row r="1143" spans="1:31">
      <c r="A1143" s="789"/>
      <c r="K1143" s="789"/>
      <c r="L1143" s="789"/>
      <c r="M1143" s="789"/>
      <c r="N1143" s="789"/>
      <c r="O1143" s="789"/>
      <c r="P1143" s="789"/>
      <c r="Q1143" s="789"/>
      <c r="R1143" s="789"/>
      <c r="S1143" s="789"/>
      <c r="T1143" s="789"/>
      <c r="U1143" s="789"/>
      <c r="V1143" s="789"/>
      <c r="W1143" s="789"/>
      <c r="X1143" s="789"/>
      <c r="Y1143" s="789"/>
      <c r="Z1143" s="789"/>
      <c r="AA1143" s="789"/>
      <c r="AB1143" s="789"/>
      <c r="AC1143" s="789"/>
      <c r="AD1143" s="789"/>
      <c r="AE1143" s="789"/>
    </row>
    <row r="1144" spans="1:31">
      <c r="A1144" s="789"/>
      <c r="K1144" s="789"/>
      <c r="L1144" s="789"/>
      <c r="M1144" s="789"/>
      <c r="N1144" s="789"/>
      <c r="O1144" s="789"/>
      <c r="P1144" s="789"/>
      <c r="Q1144" s="789"/>
      <c r="R1144" s="789"/>
      <c r="S1144" s="789"/>
      <c r="T1144" s="789"/>
      <c r="U1144" s="789"/>
      <c r="V1144" s="789"/>
      <c r="W1144" s="789"/>
      <c r="X1144" s="789"/>
      <c r="Y1144" s="789"/>
      <c r="Z1144" s="789"/>
      <c r="AA1144" s="789"/>
      <c r="AB1144" s="789"/>
      <c r="AC1144" s="789"/>
      <c r="AD1144" s="789"/>
      <c r="AE1144" s="789"/>
    </row>
    <row r="1145" spans="1:31">
      <c r="A1145" s="789"/>
      <c r="K1145" s="789"/>
      <c r="L1145" s="789"/>
      <c r="M1145" s="789"/>
      <c r="N1145" s="789"/>
      <c r="O1145" s="789"/>
      <c r="P1145" s="789"/>
      <c r="Q1145" s="789"/>
      <c r="R1145" s="789"/>
      <c r="S1145" s="789"/>
      <c r="T1145" s="789"/>
      <c r="U1145" s="789"/>
      <c r="V1145" s="789"/>
      <c r="W1145" s="789"/>
      <c r="X1145" s="789"/>
      <c r="Y1145" s="789"/>
      <c r="Z1145" s="789"/>
      <c r="AA1145" s="789"/>
      <c r="AB1145" s="789"/>
      <c r="AC1145" s="789"/>
      <c r="AD1145" s="789"/>
      <c r="AE1145" s="789"/>
    </row>
    <row r="1146" spans="1:31">
      <c r="A1146" s="789"/>
      <c r="K1146" s="789"/>
      <c r="L1146" s="789"/>
      <c r="M1146" s="789"/>
      <c r="N1146" s="789"/>
      <c r="O1146" s="789"/>
      <c r="P1146" s="789"/>
      <c r="Q1146" s="789"/>
      <c r="R1146" s="789"/>
      <c r="S1146" s="789"/>
      <c r="T1146" s="789"/>
      <c r="U1146" s="789"/>
      <c r="V1146" s="789"/>
      <c r="W1146" s="789"/>
      <c r="X1146" s="789"/>
      <c r="Y1146" s="789"/>
      <c r="Z1146" s="789"/>
      <c r="AA1146" s="789"/>
      <c r="AB1146" s="789"/>
      <c r="AC1146" s="789"/>
      <c r="AD1146" s="789"/>
      <c r="AE1146" s="789"/>
    </row>
    <row r="1147" spans="1:31">
      <c r="A1147" s="789"/>
      <c r="K1147" s="789"/>
      <c r="L1147" s="789"/>
      <c r="M1147" s="789"/>
      <c r="N1147" s="789"/>
      <c r="O1147" s="789"/>
      <c r="P1147" s="789"/>
      <c r="Q1147" s="789"/>
      <c r="R1147" s="789"/>
      <c r="S1147" s="789"/>
      <c r="T1147" s="789"/>
      <c r="U1147" s="789"/>
      <c r="V1147" s="789"/>
      <c r="W1147" s="789"/>
      <c r="X1147" s="789"/>
      <c r="Y1147" s="789"/>
      <c r="Z1147" s="789"/>
      <c r="AA1147" s="789"/>
      <c r="AB1147" s="789"/>
      <c r="AC1147" s="789"/>
      <c r="AD1147" s="789"/>
      <c r="AE1147" s="789"/>
    </row>
    <row r="1148" spans="1:31">
      <c r="A1148" s="789"/>
      <c r="K1148" s="789"/>
      <c r="L1148" s="789"/>
      <c r="M1148" s="789"/>
      <c r="N1148" s="789"/>
      <c r="O1148" s="789"/>
      <c r="P1148" s="789"/>
      <c r="Q1148" s="789"/>
      <c r="R1148" s="789"/>
      <c r="S1148" s="789"/>
      <c r="T1148" s="789"/>
      <c r="U1148" s="789"/>
      <c r="V1148" s="789"/>
      <c r="W1148" s="789"/>
      <c r="X1148" s="789"/>
      <c r="Y1148" s="789"/>
      <c r="Z1148" s="789"/>
      <c r="AA1148" s="789"/>
      <c r="AB1148" s="789"/>
      <c r="AC1148" s="789"/>
      <c r="AD1148" s="789"/>
      <c r="AE1148" s="789"/>
    </row>
    <row r="1149" spans="1:31">
      <c r="A1149" s="789"/>
      <c r="K1149" s="789"/>
      <c r="L1149" s="789"/>
      <c r="M1149" s="789"/>
      <c r="N1149" s="789"/>
      <c r="O1149" s="789"/>
      <c r="P1149" s="789"/>
      <c r="Q1149" s="789"/>
      <c r="R1149" s="789"/>
      <c r="S1149" s="789"/>
      <c r="T1149" s="789"/>
      <c r="U1149" s="789"/>
      <c r="V1149" s="789"/>
      <c r="W1149" s="789"/>
      <c r="X1149" s="789"/>
      <c r="Y1149" s="789"/>
      <c r="Z1149" s="789"/>
      <c r="AA1149" s="789"/>
      <c r="AB1149" s="789"/>
      <c r="AC1149" s="789"/>
      <c r="AD1149" s="789"/>
      <c r="AE1149" s="789"/>
    </row>
    <row r="1150" spans="1:31">
      <c r="A1150" s="789"/>
      <c r="K1150" s="789"/>
      <c r="L1150" s="789"/>
      <c r="M1150" s="789"/>
      <c r="N1150" s="789"/>
      <c r="O1150" s="789"/>
      <c r="P1150" s="789"/>
      <c r="Q1150" s="789"/>
      <c r="R1150" s="789"/>
      <c r="S1150" s="789"/>
      <c r="T1150" s="789"/>
      <c r="U1150" s="789"/>
      <c r="V1150" s="789"/>
      <c r="W1150" s="789"/>
      <c r="X1150" s="789"/>
      <c r="Y1150" s="789"/>
      <c r="Z1150" s="789"/>
      <c r="AA1150" s="789"/>
      <c r="AB1150" s="789"/>
      <c r="AC1150" s="789"/>
      <c r="AD1150" s="789"/>
      <c r="AE1150" s="789"/>
    </row>
    <row r="1151" spans="1:31">
      <c r="A1151" s="789"/>
      <c r="K1151" s="789"/>
      <c r="L1151" s="789"/>
      <c r="M1151" s="789"/>
      <c r="N1151" s="789"/>
      <c r="O1151" s="789"/>
      <c r="P1151" s="789"/>
      <c r="Q1151" s="789"/>
      <c r="R1151" s="789"/>
      <c r="S1151" s="789"/>
      <c r="T1151" s="789"/>
      <c r="U1151" s="789"/>
      <c r="V1151" s="789"/>
      <c r="W1151" s="789"/>
      <c r="X1151" s="789"/>
      <c r="Y1151" s="789"/>
      <c r="Z1151" s="789"/>
      <c r="AA1151" s="789"/>
      <c r="AB1151" s="789"/>
      <c r="AC1151" s="789"/>
      <c r="AD1151" s="789"/>
      <c r="AE1151" s="789"/>
    </row>
    <row r="1152" spans="1:31">
      <c r="A1152" s="789"/>
      <c r="K1152" s="789"/>
      <c r="L1152" s="789"/>
      <c r="M1152" s="789"/>
      <c r="N1152" s="789"/>
      <c r="O1152" s="789"/>
      <c r="P1152" s="789"/>
      <c r="Q1152" s="789"/>
      <c r="R1152" s="789"/>
      <c r="S1152" s="789"/>
      <c r="T1152" s="789"/>
      <c r="U1152" s="789"/>
      <c r="V1152" s="789"/>
      <c r="W1152" s="789"/>
      <c r="X1152" s="789"/>
      <c r="Y1152" s="789"/>
      <c r="Z1152" s="789"/>
      <c r="AA1152" s="789"/>
      <c r="AB1152" s="789"/>
      <c r="AC1152" s="789"/>
      <c r="AD1152" s="789"/>
      <c r="AE1152" s="789"/>
    </row>
    <row r="1153" spans="1:31">
      <c r="A1153" s="789"/>
      <c r="K1153" s="789"/>
      <c r="L1153" s="789"/>
      <c r="M1153" s="789"/>
      <c r="N1153" s="789"/>
      <c r="O1153" s="789"/>
      <c r="P1153" s="789"/>
      <c r="Q1153" s="789"/>
      <c r="R1153" s="789"/>
      <c r="S1153" s="789"/>
      <c r="T1153" s="789"/>
      <c r="U1153" s="789"/>
      <c r="V1153" s="789"/>
      <c r="W1153" s="789"/>
      <c r="X1153" s="789"/>
      <c r="Y1153" s="789"/>
      <c r="Z1153" s="789"/>
      <c r="AA1153" s="789"/>
      <c r="AB1153" s="789"/>
      <c r="AC1153" s="789"/>
      <c r="AD1153" s="789"/>
      <c r="AE1153" s="789"/>
    </row>
    <row r="1154" spans="1:31">
      <c r="A1154" s="789"/>
      <c r="K1154" s="789"/>
      <c r="L1154" s="789"/>
      <c r="M1154" s="789"/>
      <c r="N1154" s="789"/>
      <c r="O1154" s="789"/>
      <c r="P1154" s="789"/>
      <c r="Q1154" s="789"/>
      <c r="R1154" s="789"/>
      <c r="S1154" s="789"/>
      <c r="T1154" s="789"/>
      <c r="U1154" s="789"/>
      <c r="V1154" s="789"/>
      <c r="W1154" s="789"/>
      <c r="X1154" s="789"/>
      <c r="Y1154" s="789"/>
      <c r="Z1154" s="789"/>
      <c r="AA1154" s="789"/>
      <c r="AB1154" s="789"/>
      <c r="AC1154" s="789"/>
      <c r="AD1154" s="789"/>
      <c r="AE1154" s="789"/>
    </row>
    <row r="1155" spans="1:31">
      <c r="A1155" s="789"/>
      <c r="K1155" s="789"/>
      <c r="L1155" s="789"/>
      <c r="M1155" s="789"/>
      <c r="N1155" s="789"/>
      <c r="O1155" s="789"/>
      <c r="P1155" s="789"/>
      <c r="Q1155" s="789"/>
      <c r="R1155" s="789"/>
      <c r="S1155" s="789"/>
      <c r="T1155" s="789"/>
      <c r="U1155" s="789"/>
      <c r="V1155" s="789"/>
      <c r="W1155" s="789"/>
      <c r="X1155" s="789"/>
      <c r="Y1155" s="789"/>
      <c r="Z1155" s="789"/>
      <c r="AA1155" s="789"/>
      <c r="AB1155" s="789"/>
      <c r="AC1155" s="789"/>
      <c r="AD1155" s="789"/>
      <c r="AE1155" s="789"/>
    </row>
    <row r="1156" spans="1:31">
      <c r="A1156" s="789"/>
      <c r="K1156" s="789"/>
      <c r="L1156" s="789"/>
      <c r="M1156" s="789"/>
      <c r="N1156" s="789"/>
      <c r="O1156" s="789"/>
      <c r="P1156" s="789"/>
      <c r="Q1156" s="789"/>
      <c r="R1156" s="789"/>
      <c r="S1156" s="789"/>
      <c r="T1156" s="789"/>
      <c r="U1156" s="789"/>
      <c r="V1156" s="789"/>
      <c r="W1156" s="789"/>
      <c r="X1156" s="789"/>
      <c r="Y1156" s="789"/>
      <c r="Z1156" s="789"/>
      <c r="AA1156" s="789"/>
      <c r="AB1156" s="789"/>
      <c r="AC1156" s="789"/>
      <c r="AD1156" s="789"/>
      <c r="AE1156" s="789"/>
    </row>
    <row r="1157" spans="1:31">
      <c r="A1157" s="789"/>
      <c r="K1157" s="789"/>
      <c r="L1157" s="789"/>
      <c r="M1157" s="789"/>
      <c r="N1157" s="789"/>
      <c r="O1157" s="789"/>
      <c r="P1157" s="789"/>
      <c r="Q1157" s="789"/>
      <c r="R1157" s="789"/>
      <c r="S1157" s="789"/>
      <c r="T1157" s="789"/>
      <c r="U1157" s="789"/>
      <c r="V1157" s="789"/>
      <c r="W1157" s="789"/>
      <c r="X1157" s="789"/>
      <c r="Y1157" s="789"/>
      <c r="Z1157" s="789"/>
      <c r="AA1157" s="789"/>
      <c r="AB1157" s="789"/>
      <c r="AC1157" s="789"/>
      <c r="AD1157" s="789"/>
      <c r="AE1157" s="789"/>
    </row>
    <row r="1158" spans="1:31">
      <c r="A1158" s="789"/>
      <c r="K1158" s="789"/>
      <c r="L1158" s="789"/>
      <c r="M1158" s="789"/>
      <c r="N1158" s="789"/>
      <c r="O1158" s="789"/>
      <c r="P1158" s="789"/>
      <c r="Q1158" s="789"/>
      <c r="R1158" s="789"/>
      <c r="S1158" s="789"/>
      <c r="T1158" s="789"/>
      <c r="U1158" s="789"/>
      <c r="V1158" s="789"/>
      <c r="W1158" s="789"/>
      <c r="X1158" s="789"/>
      <c r="Y1158" s="789"/>
      <c r="Z1158" s="789"/>
      <c r="AA1158" s="789"/>
      <c r="AB1158" s="789"/>
      <c r="AC1158" s="789"/>
      <c r="AD1158" s="789"/>
      <c r="AE1158" s="789"/>
    </row>
    <row r="1159" spans="1:31">
      <c r="A1159" s="789"/>
      <c r="K1159" s="789"/>
      <c r="L1159" s="789"/>
      <c r="M1159" s="789"/>
      <c r="N1159" s="789"/>
      <c r="O1159" s="789"/>
      <c r="P1159" s="789"/>
      <c r="Q1159" s="789"/>
      <c r="R1159" s="789"/>
      <c r="S1159" s="789"/>
      <c r="T1159" s="789"/>
      <c r="U1159" s="789"/>
      <c r="V1159" s="789"/>
      <c r="W1159" s="789"/>
      <c r="X1159" s="789"/>
      <c r="Y1159" s="789"/>
      <c r="Z1159" s="789"/>
      <c r="AA1159" s="789"/>
      <c r="AB1159" s="789"/>
      <c r="AC1159" s="789"/>
      <c r="AD1159" s="789"/>
      <c r="AE1159" s="789"/>
    </row>
    <row r="1160" spans="1:31">
      <c r="A1160" s="789"/>
      <c r="K1160" s="789"/>
      <c r="L1160" s="789"/>
      <c r="M1160" s="789"/>
      <c r="N1160" s="789"/>
      <c r="O1160" s="789"/>
      <c r="P1160" s="789"/>
      <c r="Q1160" s="789"/>
      <c r="R1160" s="789"/>
      <c r="S1160" s="789"/>
      <c r="T1160" s="789"/>
      <c r="U1160" s="789"/>
      <c r="V1160" s="789"/>
      <c r="W1160" s="789"/>
      <c r="X1160" s="789"/>
      <c r="Y1160" s="789"/>
      <c r="Z1160" s="789"/>
      <c r="AA1160" s="789"/>
      <c r="AB1160" s="789"/>
      <c r="AC1160" s="789"/>
      <c r="AD1160" s="789"/>
      <c r="AE1160" s="789"/>
    </row>
    <row r="1161" spans="1:31">
      <c r="A1161" s="789"/>
      <c r="K1161" s="789"/>
      <c r="L1161" s="789"/>
      <c r="M1161" s="789"/>
      <c r="N1161" s="789"/>
      <c r="O1161" s="789"/>
      <c r="P1161" s="789"/>
      <c r="Q1161" s="789"/>
      <c r="R1161" s="789"/>
      <c r="S1161" s="789"/>
      <c r="T1161" s="789"/>
      <c r="U1161" s="789"/>
      <c r="V1161" s="789"/>
      <c r="W1161" s="789"/>
      <c r="X1161" s="789"/>
      <c r="Y1161" s="789"/>
      <c r="Z1161" s="789"/>
      <c r="AA1161" s="789"/>
      <c r="AB1161" s="789"/>
      <c r="AC1161" s="789"/>
      <c r="AD1161" s="789"/>
      <c r="AE1161" s="789"/>
    </row>
    <row r="1162" spans="1:31">
      <c r="A1162" s="789"/>
      <c r="K1162" s="789"/>
      <c r="L1162" s="789"/>
      <c r="M1162" s="789"/>
      <c r="N1162" s="789"/>
      <c r="O1162" s="789"/>
      <c r="P1162" s="789"/>
      <c r="Q1162" s="789"/>
      <c r="R1162" s="789"/>
      <c r="S1162" s="789"/>
      <c r="T1162" s="789"/>
      <c r="U1162" s="789"/>
      <c r="V1162" s="789"/>
      <c r="W1162" s="789"/>
      <c r="X1162" s="789"/>
      <c r="Y1162" s="789"/>
      <c r="Z1162" s="789"/>
      <c r="AA1162" s="789"/>
      <c r="AB1162" s="789"/>
      <c r="AC1162" s="789"/>
      <c r="AD1162" s="789"/>
      <c r="AE1162" s="789"/>
    </row>
    <row r="1163" spans="1:31">
      <c r="A1163" s="789"/>
      <c r="K1163" s="789"/>
      <c r="L1163" s="789"/>
      <c r="M1163" s="789"/>
      <c r="N1163" s="789"/>
      <c r="O1163" s="789"/>
      <c r="P1163" s="789"/>
      <c r="Q1163" s="789"/>
      <c r="R1163" s="789"/>
      <c r="S1163" s="789"/>
      <c r="T1163" s="789"/>
      <c r="U1163" s="789"/>
      <c r="V1163" s="789"/>
      <c r="W1163" s="789"/>
      <c r="X1163" s="789"/>
      <c r="Y1163" s="789"/>
      <c r="Z1163" s="789"/>
      <c r="AA1163" s="789"/>
      <c r="AB1163" s="789"/>
      <c r="AC1163" s="789"/>
      <c r="AD1163" s="789"/>
      <c r="AE1163" s="789"/>
    </row>
  </sheetData>
  <mergeCells count="19">
    <mergeCell ref="A141:G141"/>
    <mergeCell ref="A104:D104"/>
    <mergeCell ref="A23:I23"/>
    <mergeCell ref="A25:F25"/>
    <mergeCell ref="B135:C135"/>
    <mergeCell ref="B105:C105"/>
    <mergeCell ref="A134:D134"/>
    <mergeCell ref="B48:E48"/>
    <mergeCell ref="A27:G27"/>
    <mergeCell ref="A7:G7"/>
    <mergeCell ref="B8:D8"/>
    <mergeCell ref="E8:G8"/>
    <mergeCell ref="A15:D15"/>
    <mergeCell ref="A17:C17"/>
    <mergeCell ref="A1:J1"/>
    <mergeCell ref="A2:J2"/>
    <mergeCell ref="A3:J3"/>
    <mergeCell ref="A4:G4"/>
    <mergeCell ref="A5:G5"/>
  </mergeCells>
  <pageMargins left="0.7" right="0.7" top="0.75" bottom="0.75" header="0.3" footer="0.3"/>
  <pageSetup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U336"/>
  <sheetViews>
    <sheetView zoomScaleNormal="100" workbookViewId="0">
      <selection sqref="A1:T1"/>
    </sheetView>
  </sheetViews>
  <sheetFormatPr defaultColWidth="8.6640625" defaultRowHeight="13.2"/>
  <cols>
    <col min="1" max="1" width="49.6640625" style="638" customWidth="1"/>
    <col min="2" max="2" width="17.6640625" style="2" customWidth="1"/>
    <col min="3" max="3" width="17.5546875" style="30" customWidth="1"/>
    <col min="4" max="4" width="16.6640625" style="30" customWidth="1"/>
    <col min="5" max="6" width="17.6640625" style="30" customWidth="1"/>
    <col min="7" max="9" width="17.44140625" style="30" customWidth="1"/>
    <col min="10" max="11" width="15.33203125" style="30" customWidth="1"/>
    <col min="12" max="12" width="0.44140625" style="86" customWidth="1"/>
    <col min="13" max="16384" width="8.6640625" style="638"/>
  </cols>
  <sheetData>
    <row r="1" spans="1:21" ht="13.35"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101"/>
    </row>
    <row r="2" spans="1:21" ht="35.25" customHeight="1">
      <c r="A2" s="1257"/>
      <c r="B2" s="1257"/>
      <c r="C2" s="1257"/>
      <c r="D2" s="1257"/>
      <c r="E2" s="1257"/>
      <c r="F2" s="1257"/>
      <c r="G2" s="1257"/>
      <c r="H2" s="1257"/>
      <c r="I2" s="1257"/>
      <c r="J2" s="1257"/>
      <c r="K2" s="1257"/>
      <c r="L2" s="1257"/>
      <c r="M2" s="1101"/>
      <c r="N2" s="1101"/>
      <c r="O2" s="1101"/>
      <c r="P2" s="1101"/>
      <c r="Q2" s="1101"/>
      <c r="R2" s="1101"/>
      <c r="S2" s="1101"/>
      <c r="T2" s="1101"/>
      <c r="U2" s="1101"/>
    </row>
    <row r="3" spans="1:21">
      <c r="A3" s="1258"/>
      <c r="B3" s="1258"/>
      <c r="C3" s="1258"/>
      <c r="D3" s="1258"/>
      <c r="E3" s="1258"/>
      <c r="F3" s="1258"/>
      <c r="G3" s="1258"/>
      <c r="H3" s="1258"/>
      <c r="I3" s="1258"/>
      <c r="J3" s="1258"/>
      <c r="K3" s="1258"/>
      <c r="L3" s="1258"/>
      <c r="M3" s="1101"/>
      <c r="N3" s="1101"/>
      <c r="O3" s="1101"/>
      <c r="P3" s="1101"/>
      <c r="Q3" s="1101"/>
      <c r="R3" s="1101"/>
      <c r="S3" s="1101"/>
      <c r="T3" s="1101"/>
      <c r="U3" s="1101"/>
    </row>
    <row r="4" spans="1:21" ht="30" customHeight="1">
      <c r="A4" s="1260" t="s">
        <v>672</v>
      </c>
      <c r="B4" s="1260"/>
      <c r="C4" s="1260"/>
      <c r="D4" s="1260"/>
      <c r="E4" s="1260"/>
      <c r="F4" s="1260"/>
      <c r="G4" s="1260"/>
      <c r="H4" s="1119"/>
      <c r="I4" s="1119"/>
      <c r="J4" s="1099"/>
      <c r="K4" s="1099"/>
      <c r="L4" s="84"/>
      <c r="M4" s="1101"/>
      <c r="N4" s="1101"/>
      <c r="O4" s="1101"/>
      <c r="P4" s="1101"/>
      <c r="Q4" s="1101"/>
      <c r="R4" s="1101"/>
      <c r="S4" s="1101"/>
      <c r="T4" s="1101"/>
      <c r="U4" s="1101"/>
    </row>
    <row r="5" spans="1:21" ht="15.6">
      <c r="A5" s="1263" t="s">
        <v>247</v>
      </c>
      <c r="B5" s="1263"/>
      <c r="C5" s="1263"/>
      <c r="D5" s="1263"/>
      <c r="E5" s="1263"/>
      <c r="F5" s="1263"/>
      <c r="G5" s="1263"/>
      <c r="H5" s="1121"/>
      <c r="I5" s="1121"/>
      <c r="J5" s="1099"/>
      <c r="K5" s="1099"/>
      <c r="L5" s="84"/>
      <c r="M5" s="1101"/>
      <c r="N5" s="1101"/>
      <c r="O5" s="1101"/>
      <c r="P5" s="1101"/>
      <c r="Q5" s="1101"/>
      <c r="R5" s="1101"/>
      <c r="S5" s="1101"/>
      <c r="T5" s="1101"/>
      <c r="U5" s="1101"/>
    </row>
    <row r="6" spans="1:21" ht="13.5" customHeight="1">
      <c r="A6" s="1263"/>
      <c r="B6" s="1263"/>
      <c r="C6" s="1263"/>
      <c r="D6" s="1263"/>
      <c r="E6" s="1263"/>
      <c r="F6" s="1263"/>
      <c r="G6" s="1263"/>
      <c r="H6" s="1121"/>
      <c r="I6" s="1121"/>
      <c r="J6" s="1099"/>
      <c r="K6" s="1099"/>
      <c r="L6" s="84"/>
      <c r="M6" s="1101"/>
      <c r="N6" s="1101"/>
      <c r="O6" s="1101"/>
      <c r="P6" s="1101"/>
      <c r="Q6" s="1101"/>
      <c r="R6" s="1101"/>
      <c r="S6" s="1101"/>
      <c r="T6" s="1101"/>
      <c r="U6" s="1101"/>
    </row>
    <row r="7" spans="1:21" ht="13.5" customHeight="1">
      <c r="A7" s="1302" t="s">
        <v>98</v>
      </c>
      <c r="B7" s="1302"/>
      <c r="C7" s="1302"/>
      <c r="D7" s="1302"/>
      <c r="E7" s="1302"/>
      <c r="F7" s="1302"/>
      <c r="G7" s="1302"/>
      <c r="H7" s="1147"/>
      <c r="I7" s="1147"/>
      <c r="J7" s="1099"/>
      <c r="K7" s="1099"/>
      <c r="L7" s="84"/>
      <c r="M7" s="1101"/>
      <c r="N7" s="1101"/>
      <c r="O7" s="1101"/>
      <c r="P7" s="1101"/>
      <c r="Q7" s="1101"/>
      <c r="R7" s="1101"/>
      <c r="S7" s="1101"/>
      <c r="T7" s="1101"/>
      <c r="U7" s="1101"/>
    </row>
    <row r="8" spans="1:21" ht="13.5" customHeight="1">
      <c r="A8" s="1099"/>
      <c r="B8" s="1099"/>
      <c r="C8" s="1099"/>
      <c r="D8" s="1099"/>
      <c r="E8" s="1099"/>
      <c r="F8" s="1099"/>
      <c r="G8" s="1099"/>
      <c r="H8" s="1099"/>
      <c r="I8" s="1099"/>
      <c r="J8" s="1099"/>
      <c r="K8" s="1099"/>
      <c r="L8" s="84"/>
      <c r="M8" s="1101"/>
      <c r="N8" s="1101"/>
      <c r="O8" s="1101"/>
      <c r="P8" s="1101"/>
      <c r="Q8" s="1101"/>
      <c r="R8" s="1101"/>
      <c r="S8" s="1101"/>
      <c r="T8" s="1101"/>
      <c r="U8" s="1101"/>
    </row>
    <row r="9" spans="1:21" ht="12.75" customHeight="1">
      <c r="A9" s="1099"/>
      <c r="B9" s="1099"/>
      <c r="C9" s="1099"/>
      <c r="D9" s="1099"/>
      <c r="E9" s="1099"/>
      <c r="F9" s="1099"/>
      <c r="G9" s="1099"/>
      <c r="H9" s="1099"/>
      <c r="I9" s="1099"/>
      <c r="J9" s="1099"/>
      <c r="K9" s="1099"/>
      <c r="L9" s="84"/>
      <c r="M9" s="1101"/>
      <c r="N9" s="1101"/>
      <c r="O9" s="1101"/>
      <c r="P9" s="1101"/>
      <c r="Q9" s="1101"/>
      <c r="R9" s="1101"/>
      <c r="S9" s="1101"/>
      <c r="T9" s="1101"/>
      <c r="U9" s="1101"/>
    </row>
    <row r="10" spans="1:21">
      <c r="A10" s="1099"/>
      <c r="B10" s="1099"/>
      <c r="C10" s="1099"/>
      <c r="D10" s="1099"/>
      <c r="E10" s="1099"/>
      <c r="F10" s="1099"/>
      <c r="G10" s="1099"/>
      <c r="H10" s="1099"/>
      <c r="I10" s="1099"/>
      <c r="J10" s="1099"/>
      <c r="K10" s="1099"/>
      <c r="L10" s="282"/>
      <c r="M10" s="1101"/>
      <c r="N10" s="1101"/>
      <c r="O10" s="1101"/>
      <c r="P10" s="1101"/>
      <c r="Q10" s="1101"/>
      <c r="R10" s="1101"/>
      <c r="S10" s="1101"/>
      <c r="T10" s="1101"/>
      <c r="U10" s="1101"/>
    </row>
    <row r="11" spans="1:21" ht="13.5" customHeight="1">
      <c r="A11" s="1099"/>
      <c r="B11" s="1099"/>
      <c r="C11" s="1099"/>
      <c r="D11" s="1099"/>
      <c r="E11" s="1099"/>
      <c r="F11" s="1099"/>
      <c r="G11" s="1099"/>
      <c r="H11" s="1099"/>
      <c r="I11" s="1099"/>
      <c r="J11" s="1099"/>
      <c r="K11" s="1099"/>
      <c r="L11" s="283"/>
      <c r="M11" s="1101"/>
      <c r="N11" s="1101"/>
      <c r="O11" s="1101"/>
      <c r="P11" s="1101"/>
      <c r="Q11" s="1101"/>
      <c r="R11" s="1101"/>
      <c r="S11" s="1101"/>
      <c r="T11" s="1101"/>
      <c r="U11" s="1101"/>
    </row>
    <row r="12" spans="1:21" ht="13.5" customHeight="1">
      <c r="A12" s="1099"/>
      <c r="B12" s="1099"/>
      <c r="C12" s="1099"/>
      <c r="D12" s="1099"/>
      <c r="E12" s="1099"/>
      <c r="F12" s="1099"/>
      <c r="G12" s="1099"/>
      <c r="H12" s="1099"/>
      <c r="I12" s="1099"/>
      <c r="J12" s="1099"/>
      <c r="K12" s="1099"/>
      <c r="L12" s="85"/>
      <c r="M12" s="1101"/>
      <c r="N12" s="1101"/>
      <c r="O12" s="1101"/>
      <c r="P12" s="1101"/>
      <c r="Q12" s="1101"/>
      <c r="R12" s="1101"/>
      <c r="S12" s="1101"/>
      <c r="T12" s="1101"/>
      <c r="U12" s="1101"/>
    </row>
    <row r="13" spans="1:21" ht="13.5" customHeight="1">
      <c r="A13" s="1263" t="s">
        <v>275</v>
      </c>
      <c r="B13" s="1263"/>
      <c r="C13" s="1263"/>
      <c r="D13" s="1099"/>
      <c r="E13" s="1099"/>
      <c r="F13" s="1099"/>
      <c r="G13" s="1099"/>
      <c r="H13" s="1099"/>
      <c r="I13" s="1099"/>
      <c r="J13" s="1099"/>
      <c r="K13" s="1099"/>
      <c r="L13" s="283"/>
      <c r="M13" s="1101"/>
      <c r="N13" s="1101"/>
      <c r="O13" s="1101"/>
      <c r="P13" s="1101"/>
      <c r="Q13" s="1101"/>
      <c r="R13" s="1101"/>
      <c r="S13" s="1101"/>
      <c r="T13" s="1101"/>
      <c r="U13" s="1101"/>
    </row>
    <row r="14" spans="1:21" ht="13.5" customHeight="1">
      <c r="A14" s="1263"/>
      <c r="B14" s="1263"/>
      <c r="C14" s="1263"/>
      <c r="D14" s="1099"/>
      <c r="E14" s="1099"/>
      <c r="F14" s="1099"/>
      <c r="G14" s="1099"/>
      <c r="H14" s="1099"/>
      <c r="I14" s="1099"/>
      <c r="J14" s="1099"/>
      <c r="K14" s="1099"/>
      <c r="L14" s="283"/>
      <c r="M14" s="1101"/>
      <c r="N14" s="1101"/>
      <c r="O14" s="1101"/>
      <c r="P14" s="1101"/>
      <c r="Q14" s="1101"/>
      <c r="R14" s="1101"/>
      <c r="S14" s="1101"/>
      <c r="T14" s="1101"/>
      <c r="U14" s="1101"/>
    </row>
    <row r="15" spans="1:21" ht="13.5" customHeight="1">
      <c r="A15" s="1316" t="s">
        <v>673</v>
      </c>
      <c r="B15" s="1316"/>
      <c r="C15" s="1316"/>
      <c r="D15" s="1099"/>
      <c r="E15" s="1099"/>
      <c r="F15" s="1099"/>
      <c r="G15" s="1099"/>
      <c r="H15" s="1099"/>
      <c r="I15" s="1099"/>
      <c r="J15" s="1099"/>
      <c r="K15" s="1099"/>
      <c r="L15" s="283"/>
      <c r="M15" s="1101"/>
      <c r="N15" s="1101"/>
      <c r="O15" s="1101"/>
      <c r="P15" s="1101"/>
      <c r="Q15" s="1101"/>
      <c r="R15" s="1101"/>
      <c r="S15" s="1101"/>
      <c r="T15" s="1101"/>
      <c r="U15" s="1101"/>
    </row>
    <row r="16" spans="1:21" ht="69.75" customHeight="1">
      <c r="A16" s="501" t="s">
        <v>674</v>
      </c>
      <c r="B16" s="825">
        <v>43556</v>
      </c>
      <c r="C16" s="825">
        <v>43586</v>
      </c>
      <c r="D16" s="825">
        <v>43617</v>
      </c>
      <c r="E16" s="825">
        <v>43647</v>
      </c>
      <c r="F16" s="825">
        <v>43678</v>
      </c>
      <c r="G16" s="825">
        <v>43709</v>
      </c>
      <c r="H16" s="825">
        <v>43739</v>
      </c>
      <c r="I16" s="825">
        <v>43770</v>
      </c>
      <c r="J16" s="825">
        <v>43800</v>
      </c>
      <c r="K16" s="825" t="s">
        <v>27</v>
      </c>
      <c r="L16" s="283"/>
      <c r="M16" s="1101"/>
      <c r="N16" s="1101"/>
      <c r="O16" s="1101"/>
      <c r="P16" s="1101"/>
      <c r="Q16" s="1101"/>
      <c r="R16" s="1101"/>
      <c r="S16" s="1101"/>
      <c r="T16" s="1101"/>
      <c r="U16" s="1101"/>
    </row>
    <row r="17" spans="1:21" ht="13.5" customHeight="1">
      <c r="A17" s="1153" t="s">
        <v>675</v>
      </c>
      <c r="B17" s="193">
        <v>255</v>
      </c>
      <c r="C17" s="193">
        <v>271</v>
      </c>
      <c r="D17" s="1">
        <v>418</v>
      </c>
      <c r="E17" s="1">
        <v>488</v>
      </c>
      <c r="F17" s="1">
        <v>617</v>
      </c>
      <c r="G17" s="1">
        <v>569</v>
      </c>
      <c r="H17" s="1">
        <v>257</v>
      </c>
      <c r="I17" s="1">
        <v>218</v>
      </c>
      <c r="J17" s="1">
        <v>249</v>
      </c>
      <c r="K17" s="302">
        <f>SUM(B17:J17)</f>
        <v>3342</v>
      </c>
      <c r="L17" s="283"/>
      <c r="M17" s="1101"/>
      <c r="N17" s="1101"/>
      <c r="O17" s="1101"/>
      <c r="P17" s="1101"/>
      <c r="Q17" s="1101"/>
      <c r="R17" s="1101"/>
      <c r="S17" s="1101"/>
      <c r="T17" s="1101"/>
      <c r="U17" s="1101"/>
    </row>
    <row r="18" spans="1:21" ht="13.5" customHeight="1">
      <c r="A18" s="175"/>
      <c r="B18" s="179"/>
      <c r="C18" s="284"/>
      <c r="D18" s="1099"/>
      <c r="E18" s="1099"/>
      <c r="F18" s="1099"/>
      <c r="G18" s="1099"/>
      <c r="H18" s="1099"/>
      <c r="I18" s="1099"/>
      <c r="J18" s="1099"/>
      <c r="K18" s="1099"/>
      <c r="L18" s="283"/>
      <c r="M18" s="1101"/>
      <c r="N18" s="1101"/>
      <c r="O18" s="1101"/>
      <c r="P18" s="1101"/>
      <c r="Q18" s="1101"/>
      <c r="R18" s="1101"/>
      <c r="S18" s="1101"/>
      <c r="T18" s="1101"/>
      <c r="U18" s="1101"/>
    </row>
    <row r="19" spans="1:21" ht="13.5" customHeight="1">
      <c r="A19" s="44"/>
      <c r="B19" s="175"/>
      <c r="D19" s="1105"/>
      <c r="K19" s="1099"/>
      <c r="L19" s="283"/>
      <c r="M19" s="1101"/>
      <c r="N19" s="1101"/>
      <c r="O19" s="1101"/>
      <c r="P19" s="1101"/>
      <c r="Q19" s="1101"/>
      <c r="R19" s="1101"/>
      <c r="S19" s="1101"/>
      <c r="T19" s="1101"/>
      <c r="U19" s="1101"/>
    </row>
    <row r="20" spans="1:21" ht="13.5" customHeight="1">
      <c r="A20" s="1099" t="s">
        <v>676</v>
      </c>
      <c r="B20" s="1101"/>
      <c r="C20" s="1101"/>
      <c r="K20" s="1099"/>
      <c r="L20" s="85"/>
      <c r="M20" s="1101"/>
      <c r="N20" s="1101"/>
      <c r="O20" s="1101"/>
      <c r="P20" s="1101"/>
      <c r="Q20" s="1101"/>
      <c r="R20" s="1101"/>
      <c r="S20" s="1101"/>
      <c r="T20" s="1101"/>
      <c r="U20" s="1101"/>
    </row>
    <row r="21" spans="1:21" ht="30.75" customHeight="1">
      <c r="A21" s="498" t="s">
        <v>677</v>
      </c>
      <c r="B21" s="825">
        <v>43556</v>
      </c>
      <c r="C21" s="825">
        <v>43586</v>
      </c>
      <c r="D21" s="825">
        <v>43617</v>
      </c>
      <c r="E21" s="825">
        <v>43647</v>
      </c>
      <c r="F21" s="825">
        <v>43678</v>
      </c>
      <c r="G21" s="825">
        <v>43709</v>
      </c>
      <c r="H21" s="825">
        <v>43739</v>
      </c>
      <c r="I21" s="825">
        <v>43770</v>
      </c>
      <c r="J21" s="825">
        <v>43800</v>
      </c>
      <c r="K21" s="825" t="s">
        <v>27</v>
      </c>
      <c r="L21" s="85"/>
      <c r="M21" s="1101"/>
      <c r="N21" s="1101"/>
      <c r="O21" s="1101"/>
      <c r="P21" s="1101"/>
      <c r="Q21" s="1101"/>
      <c r="R21" s="1101"/>
      <c r="S21" s="1101"/>
      <c r="T21" s="1101"/>
      <c r="U21" s="1101"/>
    </row>
    <row r="22" spans="1:21">
      <c r="A22" s="1" t="s">
        <v>678</v>
      </c>
      <c r="B22" s="1101">
        <v>1108</v>
      </c>
      <c r="C22" s="1101">
        <v>1217</v>
      </c>
      <c r="D22" s="1101">
        <v>615</v>
      </c>
      <c r="E22" s="1101">
        <v>660</v>
      </c>
      <c r="F22" s="1101">
        <v>650</v>
      </c>
      <c r="G22" s="1101">
        <v>1044</v>
      </c>
      <c r="H22" s="1101">
        <v>399</v>
      </c>
      <c r="I22" s="1101">
        <v>489</v>
      </c>
      <c r="J22" s="30">
        <v>713</v>
      </c>
      <c r="K22" s="302">
        <v>6895</v>
      </c>
      <c r="L22" s="88"/>
      <c r="M22" s="1101"/>
      <c r="N22" s="1101"/>
      <c r="O22" s="1101"/>
      <c r="P22" s="1101"/>
      <c r="Q22" s="1101"/>
      <c r="R22" s="1101"/>
      <c r="S22" s="1101"/>
      <c r="T22" s="1101"/>
      <c r="U22" s="1101"/>
    </row>
    <row r="23" spans="1:21">
      <c r="A23" s="1" t="s">
        <v>679</v>
      </c>
      <c r="B23" s="1101">
        <v>420</v>
      </c>
      <c r="C23" s="1101">
        <v>322</v>
      </c>
      <c r="D23" s="1101">
        <v>70</v>
      </c>
      <c r="E23" s="1101">
        <v>89</v>
      </c>
      <c r="F23" s="1101">
        <v>105</v>
      </c>
      <c r="G23" s="1101">
        <v>206</v>
      </c>
      <c r="H23" s="1101">
        <v>86</v>
      </c>
      <c r="I23" s="1101">
        <v>126</v>
      </c>
      <c r="J23" s="30">
        <v>217</v>
      </c>
      <c r="K23" s="302">
        <v>1641</v>
      </c>
      <c r="L23" s="88"/>
      <c r="M23" s="1101"/>
      <c r="N23" s="1101"/>
      <c r="O23" s="1101"/>
      <c r="P23" s="1101"/>
      <c r="Q23" s="1101"/>
      <c r="R23" s="1101"/>
      <c r="S23" s="1101"/>
      <c r="T23" s="1101"/>
      <c r="U23" s="1101"/>
    </row>
    <row r="24" spans="1:21">
      <c r="A24" s="1" t="s">
        <v>27</v>
      </c>
      <c r="B24" s="1101">
        <v>1528</v>
      </c>
      <c r="C24" s="1101">
        <v>1539</v>
      </c>
      <c r="D24" s="1101">
        <v>685</v>
      </c>
      <c r="E24" s="1101">
        <v>749</v>
      </c>
      <c r="F24" s="1101">
        <v>755</v>
      </c>
      <c r="G24" s="1101">
        <v>1250</v>
      </c>
      <c r="H24" s="1101">
        <v>485</v>
      </c>
      <c r="I24" s="1101">
        <v>615</v>
      </c>
      <c r="J24" s="30">
        <v>930</v>
      </c>
      <c r="K24" s="302">
        <v>8536</v>
      </c>
      <c r="L24" s="88"/>
      <c r="M24" s="281"/>
      <c r="N24" s="40"/>
      <c r="O24" s="1101"/>
      <c r="P24" s="1101"/>
      <c r="Q24" s="1101"/>
      <c r="R24" s="14"/>
      <c r="S24" s="23"/>
      <c r="T24" s="24"/>
      <c r="U24" s="15"/>
    </row>
    <row r="25" spans="1:21" ht="13.5" customHeight="1">
      <c r="A25" s="59"/>
      <c r="B25" s="126"/>
      <c r="C25" s="13"/>
      <c r="D25" s="126"/>
      <c r="E25" s="13"/>
      <c r="F25" s="126"/>
      <c r="G25" s="13"/>
      <c r="H25" s="13"/>
      <c r="I25" s="13"/>
      <c r="K25" s="1099"/>
      <c r="L25" s="88"/>
      <c r="M25" s="1101"/>
      <c r="N25" s="1101"/>
      <c r="O25" s="1101"/>
      <c r="P25" s="1101"/>
      <c r="Q25" s="1101"/>
      <c r="R25" s="1101"/>
      <c r="S25" s="1101"/>
      <c r="T25" s="1101"/>
      <c r="U25" s="1101"/>
    </row>
    <row r="26" spans="1:21" ht="13.5" customHeight="1">
      <c r="A26" s="59"/>
      <c r="B26" s="126"/>
      <c r="C26" s="13"/>
      <c r="D26" s="126"/>
      <c r="E26" s="13"/>
      <c r="F26" s="126"/>
      <c r="G26" s="13"/>
      <c r="H26" s="13"/>
      <c r="I26" s="13"/>
      <c r="K26" s="1099"/>
      <c r="L26" s="88"/>
      <c r="M26" s="1101"/>
      <c r="N26" s="1101"/>
      <c r="O26" s="1101"/>
      <c r="P26" s="1101"/>
      <c r="Q26" s="1101"/>
      <c r="R26" s="1101"/>
      <c r="S26" s="1101"/>
      <c r="T26" s="1101"/>
      <c r="U26" s="1101"/>
    </row>
    <row r="27" spans="1:21" s="787" customFormat="1" ht="13.5" customHeight="1">
      <c r="A27" s="59"/>
      <c r="B27" s="126"/>
      <c r="C27" s="13"/>
      <c r="D27" s="126"/>
      <c r="E27" s="13"/>
      <c r="F27" s="126"/>
      <c r="G27" s="13"/>
      <c r="H27" s="13"/>
      <c r="I27" s="13"/>
      <c r="J27" s="30"/>
      <c r="K27" s="1099"/>
      <c r="L27" s="88"/>
      <c r="M27" s="1101"/>
      <c r="N27" s="1101"/>
      <c r="O27" s="1101"/>
      <c r="P27" s="1101"/>
      <c r="Q27" s="1101"/>
      <c r="R27" s="1101"/>
      <c r="S27" s="1101"/>
      <c r="T27" s="1101"/>
      <c r="U27" s="1101"/>
    </row>
    <row r="28" spans="1:21" s="787" customFormat="1" ht="13.5" customHeight="1">
      <c r="A28" s="59"/>
      <c r="B28" s="126"/>
      <c r="C28" s="13"/>
      <c r="D28" s="126"/>
      <c r="E28" s="13"/>
      <c r="F28" s="126"/>
      <c r="G28" s="13"/>
      <c r="H28" s="13"/>
      <c r="I28" s="13"/>
      <c r="J28" s="30"/>
      <c r="K28" s="1099"/>
      <c r="L28" s="88"/>
      <c r="M28" s="1101"/>
      <c r="N28" s="1101"/>
      <c r="O28" s="1101"/>
      <c r="P28" s="1101"/>
      <c r="Q28" s="1101"/>
      <c r="R28" s="1101"/>
      <c r="S28" s="1101"/>
      <c r="T28" s="1101"/>
      <c r="U28" s="1101"/>
    </row>
    <row r="29" spans="1:21" s="787" customFormat="1" ht="13.5" customHeight="1">
      <c r="A29" s="59"/>
      <c r="B29" s="126"/>
      <c r="C29" s="13"/>
      <c r="D29" s="126"/>
      <c r="E29" s="13"/>
      <c r="F29" s="126"/>
      <c r="G29" s="13"/>
      <c r="H29" s="13"/>
      <c r="I29" s="13"/>
      <c r="J29" s="30"/>
      <c r="K29" s="1099"/>
      <c r="L29" s="88"/>
      <c r="M29" s="1101"/>
      <c r="N29" s="1101"/>
      <c r="O29" s="1101"/>
      <c r="P29" s="1101"/>
      <c r="Q29" s="1101"/>
      <c r="R29" s="1101"/>
      <c r="S29" s="1101"/>
      <c r="T29" s="1101"/>
      <c r="U29" s="1101"/>
    </row>
    <row r="30" spans="1:21" s="780" customFormat="1">
      <c r="A30" s="1101"/>
      <c r="B30" s="2"/>
      <c r="C30" s="30"/>
      <c r="D30" s="30"/>
      <c r="E30" s="30"/>
      <c r="F30" s="30"/>
      <c r="G30" s="30"/>
      <c r="H30" s="30"/>
      <c r="I30" s="30"/>
      <c r="J30" s="30"/>
      <c r="K30" s="1099"/>
      <c r="L30" s="88"/>
      <c r="M30" s="1101"/>
      <c r="N30" s="1101"/>
      <c r="O30" s="1101"/>
      <c r="P30" s="1101"/>
      <c r="Q30" s="1101"/>
      <c r="R30" s="1101"/>
      <c r="S30" s="1101"/>
      <c r="T30" s="1101"/>
      <c r="U30" s="1101"/>
    </row>
    <row r="31" spans="1:21" s="780" customFormat="1">
      <c r="A31" s="1101"/>
      <c r="B31" s="2"/>
      <c r="C31" s="30"/>
      <c r="D31" s="30"/>
      <c r="E31" s="30"/>
      <c r="F31" s="30"/>
      <c r="G31" s="30"/>
      <c r="H31" s="30"/>
      <c r="I31" s="30"/>
      <c r="J31" s="30"/>
      <c r="K31" s="1099"/>
      <c r="L31" s="88"/>
      <c r="M31" s="1101"/>
      <c r="N31" s="1101"/>
      <c r="O31" s="1101"/>
      <c r="P31" s="1101"/>
      <c r="Q31" s="1101"/>
      <c r="R31" s="1101"/>
      <c r="S31" s="1101"/>
      <c r="T31" s="1101"/>
      <c r="U31" s="1101"/>
    </row>
    <row r="32" spans="1:21" s="780" customFormat="1">
      <c r="A32" s="1101"/>
      <c r="B32" s="2"/>
      <c r="C32" s="30"/>
      <c r="D32" s="30"/>
      <c r="E32" s="30"/>
      <c r="F32" s="30"/>
      <c r="G32" s="30"/>
      <c r="H32" s="30"/>
      <c r="I32" s="30"/>
      <c r="J32" s="30"/>
      <c r="K32" s="1099"/>
      <c r="L32" s="88"/>
      <c r="M32" s="1101"/>
      <c r="N32" s="1101"/>
      <c r="O32" s="1101"/>
      <c r="P32" s="1101"/>
      <c r="Q32" s="1101"/>
      <c r="R32" s="1101"/>
      <c r="S32" s="1101"/>
      <c r="T32" s="1101"/>
      <c r="U32" s="1101"/>
    </row>
    <row r="33" spans="1:21" s="780" customFormat="1">
      <c r="A33" s="1101"/>
      <c r="B33" s="2"/>
      <c r="C33" s="30"/>
      <c r="D33" s="30"/>
      <c r="E33" s="30"/>
      <c r="F33" s="30"/>
      <c r="G33" s="30"/>
      <c r="H33" s="30"/>
      <c r="I33" s="30"/>
      <c r="J33" s="30"/>
      <c r="K33" s="1099"/>
      <c r="L33" s="88"/>
      <c r="M33" s="1101"/>
      <c r="N33" s="1101"/>
      <c r="O33" s="1101"/>
      <c r="P33" s="1101"/>
      <c r="Q33" s="1101"/>
      <c r="R33" s="1101"/>
      <c r="S33" s="1101"/>
      <c r="T33" s="1101"/>
      <c r="U33" s="1101"/>
    </row>
    <row r="34" spans="1:21" s="780" customFormat="1">
      <c r="A34" s="1101"/>
      <c r="B34" s="2"/>
      <c r="C34" s="30"/>
      <c r="D34" s="30"/>
      <c r="E34" s="30"/>
      <c r="F34" s="30"/>
      <c r="G34" s="30"/>
      <c r="H34" s="30"/>
      <c r="I34" s="30"/>
      <c r="J34" s="30"/>
      <c r="K34" s="1099"/>
      <c r="L34" s="88"/>
      <c r="M34" s="1101"/>
      <c r="N34" s="1101"/>
      <c r="O34" s="1101"/>
      <c r="P34" s="1101"/>
      <c r="Q34" s="1101"/>
      <c r="R34" s="1101"/>
      <c r="S34" s="1101"/>
      <c r="T34" s="1101"/>
      <c r="U34" s="1101"/>
    </row>
    <row r="35" spans="1:21" s="780" customFormat="1">
      <c r="A35" s="1101"/>
      <c r="B35" s="2"/>
      <c r="C35" s="30"/>
      <c r="D35" s="30"/>
      <c r="E35" s="30"/>
      <c r="F35" s="30"/>
      <c r="G35" s="30"/>
      <c r="H35" s="30"/>
      <c r="I35" s="30"/>
      <c r="J35" s="30"/>
      <c r="K35" s="1099"/>
      <c r="L35" s="88"/>
      <c r="M35" s="1101"/>
      <c r="N35" s="1101"/>
      <c r="O35" s="1101"/>
      <c r="P35" s="1101"/>
      <c r="Q35" s="1101"/>
      <c r="R35" s="1101"/>
      <c r="S35" s="1101"/>
      <c r="T35" s="1101"/>
      <c r="U35" s="1101"/>
    </row>
    <row r="36" spans="1:21" s="780" customFormat="1">
      <c r="A36" s="1101"/>
      <c r="B36" s="2"/>
      <c r="C36" s="30"/>
      <c r="D36" s="30"/>
      <c r="E36" s="30"/>
      <c r="F36" s="30"/>
      <c r="G36" s="30"/>
      <c r="H36" s="30"/>
      <c r="I36" s="30"/>
      <c r="J36" s="30"/>
      <c r="K36" s="1099"/>
      <c r="L36" s="88"/>
      <c r="M36" s="1101"/>
      <c r="N36" s="1101"/>
      <c r="O36" s="1101"/>
      <c r="P36" s="1101"/>
      <c r="Q36" s="1101"/>
      <c r="R36" s="1101"/>
      <c r="S36" s="1101"/>
      <c r="T36" s="1101"/>
      <c r="U36" s="1101"/>
    </row>
    <row r="37" spans="1:21" s="780" customFormat="1">
      <c r="A37" s="1101"/>
      <c r="B37" s="2"/>
      <c r="C37" s="30"/>
      <c r="D37" s="30"/>
      <c r="E37" s="30"/>
      <c r="F37" s="30"/>
      <c r="G37" s="30"/>
      <c r="H37" s="30"/>
      <c r="I37" s="30"/>
      <c r="J37" s="30"/>
      <c r="K37" s="1099"/>
      <c r="L37" s="88"/>
      <c r="M37" s="1101"/>
      <c r="N37" s="1101"/>
      <c r="O37" s="1101"/>
      <c r="P37" s="1101"/>
      <c r="Q37" s="1101"/>
      <c r="R37" s="1101"/>
      <c r="S37" s="1101"/>
      <c r="T37" s="1101"/>
      <c r="U37" s="1101"/>
    </row>
    <row r="38" spans="1:21" s="780" customFormat="1">
      <c r="A38" s="1101"/>
      <c r="B38" s="2"/>
      <c r="C38" s="30"/>
      <c r="D38" s="30"/>
      <c r="E38" s="30"/>
      <c r="F38" s="30"/>
      <c r="G38" s="30"/>
      <c r="H38" s="30"/>
      <c r="I38" s="30"/>
      <c r="J38" s="30"/>
      <c r="K38" s="1099"/>
      <c r="L38" s="88"/>
      <c r="M38" s="1101"/>
      <c r="N38" s="1101"/>
      <c r="O38" s="1101"/>
      <c r="P38" s="1101"/>
      <c r="Q38" s="1101"/>
      <c r="R38" s="1101"/>
      <c r="S38" s="1101"/>
      <c r="T38" s="1101"/>
      <c r="U38" s="1101"/>
    </row>
    <row r="39" spans="1:21" s="780" customFormat="1">
      <c r="A39" s="1101"/>
      <c r="B39" s="2"/>
      <c r="C39" s="30"/>
      <c r="D39" s="30"/>
      <c r="E39" s="30"/>
      <c r="F39" s="30"/>
      <c r="G39" s="30"/>
      <c r="H39" s="30"/>
      <c r="I39" s="30"/>
      <c r="J39" s="30"/>
      <c r="K39" s="1099"/>
      <c r="L39" s="88"/>
      <c r="M39" s="1101"/>
      <c r="N39" s="1101"/>
      <c r="O39" s="1101"/>
      <c r="P39" s="1101"/>
      <c r="Q39" s="1101"/>
      <c r="R39" s="1101"/>
      <c r="S39" s="1101"/>
      <c r="T39" s="1101"/>
      <c r="U39" s="1101"/>
    </row>
    <row r="40" spans="1:21" s="780" customFormat="1">
      <c r="A40" s="1101"/>
      <c r="B40" s="2"/>
      <c r="C40" s="30"/>
      <c r="D40" s="30"/>
      <c r="E40" s="30"/>
      <c r="F40" s="30"/>
      <c r="G40" s="30"/>
      <c r="H40" s="30"/>
      <c r="I40" s="30"/>
      <c r="J40" s="30"/>
      <c r="K40" s="1099"/>
      <c r="L40" s="88"/>
      <c r="M40" s="1101"/>
      <c r="N40" s="1101"/>
      <c r="O40" s="1101"/>
      <c r="P40" s="1101"/>
      <c r="Q40" s="1101"/>
      <c r="R40" s="1101"/>
      <c r="S40" s="1101"/>
      <c r="T40" s="1101"/>
      <c r="U40" s="1101"/>
    </row>
    <row r="41" spans="1:21" s="780" customFormat="1">
      <c r="A41" s="1101"/>
      <c r="B41" s="2"/>
      <c r="C41" s="30"/>
      <c r="D41" s="30"/>
      <c r="E41" s="30"/>
      <c r="F41" s="30"/>
      <c r="G41" s="30"/>
      <c r="H41" s="30"/>
      <c r="I41" s="30"/>
      <c r="J41" s="30"/>
      <c r="K41" s="1099"/>
      <c r="L41" s="88"/>
      <c r="M41" s="1101"/>
      <c r="N41" s="1101"/>
      <c r="O41" s="1101"/>
      <c r="P41" s="1101"/>
      <c r="Q41" s="1101"/>
      <c r="R41" s="1101"/>
      <c r="S41" s="1101"/>
      <c r="T41" s="1101"/>
      <c r="U41" s="1101"/>
    </row>
    <row r="42" spans="1:21" s="780" customFormat="1">
      <c r="A42" s="1101"/>
      <c r="B42" s="2"/>
      <c r="C42" s="30"/>
      <c r="D42" s="30"/>
      <c r="E42" s="30"/>
      <c r="F42" s="30"/>
      <c r="G42" s="30"/>
      <c r="H42" s="30"/>
      <c r="I42" s="30"/>
      <c r="J42" s="30"/>
      <c r="K42" s="1099"/>
      <c r="L42" s="88"/>
      <c r="M42" s="1101"/>
      <c r="N42" s="1101"/>
      <c r="O42" s="1101"/>
      <c r="P42" s="1101"/>
      <c r="Q42" s="1101"/>
      <c r="R42" s="1101"/>
      <c r="S42" s="1101"/>
      <c r="T42" s="1101"/>
      <c r="U42" s="1101"/>
    </row>
    <row r="43" spans="1:21" s="780" customFormat="1">
      <c r="A43" s="1101"/>
      <c r="B43" s="2"/>
      <c r="C43" s="30"/>
      <c r="D43" s="30"/>
      <c r="E43" s="30"/>
      <c r="F43" s="30"/>
      <c r="G43" s="30"/>
      <c r="H43" s="30"/>
      <c r="I43" s="30"/>
      <c r="J43" s="30"/>
      <c r="K43" s="1099"/>
      <c r="L43" s="88"/>
      <c r="M43" s="1101"/>
      <c r="N43" s="1101"/>
      <c r="O43" s="1101"/>
      <c r="P43" s="1101"/>
      <c r="Q43" s="1101"/>
      <c r="R43" s="1101"/>
      <c r="S43" s="1101"/>
      <c r="T43" s="1101"/>
      <c r="U43" s="1101"/>
    </row>
    <row r="44" spans="1:21" s="780" customFormat="1">
      <c r="A44" s="1101"/>
      <c r="B44" s="2"/>
      <c r="C44" s="30"/>
      <c r="D44" s="30"/>
      <c r="E44" s="30"/>
      <c r="F44" s="30"/>
      <c r="G44" s="30"/>
      <c r="H44" s="30"/>
      <c r="I44" s="30"/>
      <c r="J44" s="30"/>
      <c r="K44" s="1099"/>
      <c r="L44" s="88"/>
      <c r="M44" s="1101"/>
      <c r="N44" s="1101"/>
      <c r="O44" s="1101"/>
      <c r="P44" s="1101"/>
      <c r="Q44" s="1101"/>
      <c r="R44" s="1101"/>
      <c r="S44" s="1101"/>
      <c r="T44" s="1101"/>
      <c r="U44" s="1101"/>
    </row>
    <row r="45" spans="1:21" s="780" customFormat="1">
      <c r="A45" s="1101"/>
      <c r="B45" s="2"/>
      <c r="C45" s="30"/>
      <c r="D45" s="30"/>
      <c r="E45" s="30"/>
      <c r="F45" s="30"/>
      <c r="G45" s="30"/>
      <c r="H45" s="30"/>
      <c r="I45" s="30"/>
      <c r="J45" s="30"/>
      <c r="K45" s="1099"/>
      <c r="L45" s="88"/>
      <c r="M45" s="1101"/>
      <c r="N45" s="1101"/>
      <c r="O45" s="1101"/>
      <c r="P45" s="1101"/>
      <c r="Q45" s="1101"/>
      <c r="R45" s="1101"/>
      <c r="S45" s="1101"/>
      <c r="T45" s="1101"/>
      <c r="U45" s="1101"/>
    </row>
    <row r="46" spans="1:21" s="780" customFormat="1">
      <c r="A46" s="1101"/>
      <c r="B46" s="2"/>
      <c r="C46" s="30"/>
      <c r="D46" s="30"/>
      <c r="E46" s="30"/>
      <c r="F46" s="30"/>
      <c r="G46" s="30"/>
      <c r="H46" s="30"/>
      <c r="I46" s="30"/>
      <c r="J46" s="30"/>
      <c r="K46" s="1099"/>
      <c r="L46" s="88"/>
      <c r="M46" s="1101"/>
      <c r="N46" s="1101"/>
      <c r="O46" s="1101"/>
      <c r="P46" s="1101"/>
      <c r="Q46" s="1101"/>
      <c r="R46" s="1101"/>
      <c r="S46" s="1101"/>
      <c r="T46" s="1101"/>
      <c r="U46" s="1101"/>
    </row>
    <row r="47" spans="1:21" s="780" customFormat="1">
      <c r="A47" s="1101"/>
      <c r="B47" s="2"/>
      <c r="C47" s="30"/>
      <c r="D47" s="30"/>
      <c r="E47" s="30"/>
      <c r="F47" s="30"/>
      <c r="G47" s="30"/>
      <c r="H47" s="30"/>
      <c r="I47" s="30"/>
      <c r="J47" s="30"/>
      <c r="K47" s="1099"/>
      <c r="L47" s="88"/>
      <c r="M47" s="1101"/>
      <c r="N47" s="1101"/>
      <c r="O47" s="1101"/>
      <c r="P47" s="1101"/>
      <c r="Q47" s="1101"/>
      <c r="R47" s="1101"/>
      <c r="S47" s="1101"/>
      <c r="T47" s="1101"/>
      <c r="U47" s="1101"/>
    </row>
    <row r="48" spans="1:21" s="780" customFormat="1">
      <c r="A48" s="1101"/>
      <c r="B48" s="2"/>
      <c r="C48" s="30"/>
      <c r="D48" s="30"/>
      <c r="E48" s="30"/>
      <c r="F48" s="30"/>
      <c r="G48" s="30"/>
      <c r="H48" s="30"/>
      <c r="I48" s="30"/>
      <c r="J48" s="30"/>
      <c r="K48" s="1099"/>
      <c r="L48" s="88"/>
      <c r="M48" s="1101"/>
      <c r="N48" s="1101"/>
      <c r="O48" s="1101"/>
      <c r="P48" s="1101"/>
      <c r="Q48" s="1101"/>
      <c r="R48" s="1101"/>
      <c r="S48" s="1101"/>
      <c r="T48" s="1101"/>
      <c r="U48" s="1101"/>
    </row>
    <row r="49" spans="1:21" s="780" customFormat="1">
      <c r="A49" s="1101"/>
      <c r="B49" s="2"/>
      <c r="C49" s="30"/>
      <c r="D49" s="30"/>
      <c r="E49" s="30"/>
      <c r="F49" s="30"/>
      <c r="G49" s="30"/>
      <c r="H49" s="30"/>
      <c r="I49" s="30"/>
      <c r="J49" s="30"/>
      <c r="K49" s="1099"/>
      <c r="L49" s="88"/>
      <c r="M49" s="1101"/>
      <c r="N49" s="1101"/>
      <c r="O49" s="1101"/>
      <c r="P49" s="1101"/>
      <c r="Q49" s="1101"/>
      <c r="R49" s="1101"/>
      <c r="S49" s="1101"/>
      <c r="T49" s="1101"/>
      <c r="U49" s="1101"/>
    </row>
    <row r="50" spans="1:21" s="780" customFormat="1">
      <c r="A50" s="1101"/>
      <c r="B50" s="2"/>
      <c r="C50" s="30"/>
      <c r="D50" s="30"/>
      <c r="E50" s="30"/>
      <c r="F50" s="30"/>
      <c r="G50" s="30"/>
      <c r="H50" s="30"/>
      <c r="I50" s="30"/>
      <c r="J50" s="30"/>
      <c r="K50" s="1099"/>
      <c r="L50" s="88"/>
      <c r="M50" s="1101"/>
      <c r="N50" s="1101"/>
      <c r="O50" s="1101"/>
      <c r="P50" s="1101"/>
      <c r="Q50" s="1101"/>
      <c r="R50" s="1101"/>
      <c r="S50" s="1101"/>
      <c r="T50" s="1101"/>
      <c r="U50" s="1101"/>
    </row>
    <row r="51" spans="1:21" s="780" customFormat="1">
      <c r="A51" s="1101"/>
      <c r="B51" s="2"/>
      <c r="C51" s="30"/>
      <c r="D51" s="30"/>
      <c r="E51" s="30"/>
      <c r="F51" s="30"/>
      <c r="G51" s="30"/>
      <c r="H51" s="30"/>
      <c r="I51" s="30"/>
      <c r="J51" s="30"/>
      <c r="K51" s="1099"/>
      <c r="L51" s="88"/>
      <c r="M51" s="1101"/>
      <c r="N51" s="1101"/>
      <c r="O51" s="1101"/>
      <c r="P51" s="1101"/>
      <c r="Q51" s="1101"/>
      <c r="R51" s="1101"/>
      <c r="S51" s="1101"/>
      <c r="T51" s="1101"/>
      <c r="U51" s="1101"/>
    </row>
    <row r="52" spans="1:21" s="780" customFormat="1">
      <c r="A52" s="1101"/>
      <c r="B52" s="2"/>
      <c r="C52" s="30"/>
      <c r="D52" s="30"/>
      <c r="E52" s="30"/>
      <c r="F52" s="30"/>
      <c r="G52" s="30"/>
      <c r="H52" s="30"/>
      <c r="I52" s="30"/>
      <c r="J52" s="30"/>
      <c r="K52" s="1099"/>
      <c r="L52" s="88"/>
      <c r="M52" s="1101"/>
      <c r="N52" s="1101"/>
      <c r="O52" s="1101"/>
      <c r="P52" s="1101"/>
      <c r="Q52" s="1101"/>
      <c r="R52" s="1101"/>
      <c r="S52" s="1101"/>
      <c r="T52" s="1101"/>
      <c r="U52" s="1101"/>
    </row>
    <row r="53" spans="1:21" s="787" customFormat="1">
      <c r="A53" s="1101"/>
      <c r="B53" s="2"/>
      <c r="C53" s="30"/>
      <c r="D53" s="30"/>
      <c r="E53" s="30"/>
      <c r="F53" s="30"/>
      <c r="G53" s="30"/>
      <c r="H53" s="30"/>
      <c r="I53" s="30"/>
      <c r="J53" s="30"/>
      <c r="K53" s="1099"/>
      <c r="L53" s="88"/>
      <c r="M53" s="1101"/>
      <c r="N53" s="1101"/>
      <c r="O53" s="1101"/>
      <c r="P53" s="1101"/>
      <c r="Q53" s="1101"/>
      <c r="R53" s="1101"/>
      <c r="S53" s="1101"/>
      <c r="T53" s="1101"/>
      <c r="U53" s="1101"/>
    </row>
    <row r="54" spans="1:21" s="787" customFormat="1">
      <c r="A54" s="1101"/>
      <c r="B54" s="2"/>
      <c r="C54" s="30"/>
      <c r="D54" s="30"/>
      <c r="E54" s="30"/>
      <c r="F54" s="30"/>
      <c r="G54" s="30"/>
      <c r="H54" s="30"/>
      <c r="I54" s="30"/>
      <c r="J54" s="30"/>
      <c r="K54" s="1099"/>
      <c r="L54" s="88"/>
      <c r="M54" s="1101"/>
      <c r="N54" s="1101"/>
      <c r="O54" s="1101"/>
      <c r="P54" s="1101"/>
      <c r="Q54" s="1101"/>
      <c r="R54" s="1101"/>
      <c r="S54" s="1101"/>
      <c r="T54" s="1101"/>
      <c r="U54" s="1101"/>
    </row>
    <row r="55" spans="1:21" s="787" customFormat="1">
      <c r="A55" s="1101"/>
      <c r="B55" s="2"/>
      <c r="C55" s="30"/>
      <c r="D55" s="30"/>
      <c r="E55" s="30"/>
      <c r="F55" s="30"/>
      <c r="G55" s="30"/>
      <c r="H55" s="30"/>
      <c r="I55" s="30"/>
      <c r="J55" s="30"/>
      <c r="K55" s="1099"/>
      <c r="L55" s="88"/>
      <c r="M55" s="1101"/>
      <c r="N55" s="1101"/>
      <c r="O55" s="1101"/>
      <c r="P55" s="1101"/>
      <c r="Q55" s="1101"/>
      <c r="R55" s="1101"/>
      <c r="S55" s="1101"/>
      <c r="T55" s="1101"/>
      <c r="U55" s="1101"/>
    </row>
    <row r="56" spans="1:21" s="787" customFormat="1">
      <c r="A56" s="1101"/>
      <c r="B56" s="2"/>
      <c r="C56" s="30"/>
      <c r="D56" s="30"/>
      <c r="E56" s="30"/>
      <c r="F56" s="30"/>
      <c r="G56" s="30"/>
      <c r="H56" s="30"/>
      <c r="I56" s="30"/>
      <c r="J56" s="30"/>
      <c r="K56" s="1099"/>
      <c r="L56" s="88"/>
      <c r="M56" s="1101"/>
      <c r="N56" s="1101"/>
      <c r="O56" s="1101"/>
      <c r="P56" s="1101"/>
      <c r="Q56" s="1101"/>
      <c r="R56" s="1101"/>
      <c r="S56" s="1101"/>
      <c r="T56" s="1101"/>
      <c r="U56" s="1101"/>
    </row>
    <row r="57" spans="1:21" s="787" customFormat="1">
      <c r="A57" s="1101"/>
      <c r="B57" s="2"/>
      <c r="C57" s="30"/>
      <c r="D57" s="30"/>
      <c r="E57" s="30"/>
      <c r="F57" s="30"/>
      <c r="G57" s="30"/>
      <c r="H57" s="30"/>
      <c r="I57" s="30"/>
      <c r="J57" s="30"/>
      <c r="K57" s="1099"/>
      <c r="L57" s="88"/>
      <c r="M57" s="1101"/>
      <c r="N57" s="1101"/>
      <c r="O57" s="1101"/>
      <c r="P57" s="1101"/>
      <c r="Q57" s="1101"/>
      <c r="R57" s="1101"/>
      <c r="S57" s="1101"/>
      <c r="T57" s="1101"/>
      <c r="U57" s="1101"/>
    </row>
    <row r="58" spans="1:21" s="787" customFormat="1">
      <c r="A58" s="1101"/>
      <c r="B58" s="2"/>
      <c r="C58" s="30"/>
      <c r="D58" s="30"/>
      <c r="E58" s="30"/>
      <c r="F58" s="30"/>
      <c r="G58" s="30"/>
      <c r="H58" s="30"/>
      <c r="I58" s="30"/>
      <c r="J58" s="30"/>
      <c r="K58" s="1099"/>
      <c r="L58" s="88"/>
      <c r="M58" s="1101"/>
      <c r="N58" s="1101"/>
      <c r="O58" s="1101"/>
      <c r="P58" s="1101"/>
      <c r="Q58" s="1101"/>
      <c r="R58" s="1101"/>
      <c r="S58" s="1101"/>
      <c r="T58" s="1101"/>
      <c r="U58" s="1101"/>
    </row>
    <row r="59" spans="1:21" s="787" customFormat="1">
      <c r="A59" s="1101"/>
      <c r="B59" s="2"/>
      <c r="C59" s="30"/>
      <c r="D59" s="30"/>
      <c r="E59" s="30"/>
      <c r="F59" s="30"/>
      <c r="G59" s="30"/>
      <c r="H59" s="30"/>
      <c r="I59" s="30"/>
      <c r="J59" s="30"/>
      <c r="K59" s="1099"/>
      <c r="L59" s="88"/>
      <c r="M59" s="1101"/>
      <c r="N59" s="1101"/>
      <c r="O59" s="1101"/>
      <c r="P59" s="1101"/>
      <c r="Q59" s="1101"/>
      <c r="R59" s="1101"/>
      <c r="S59" s="1101"/>
      <c r="T59" s="1101"/>
      <c r="U59" s="1101"/>
    </row>
    <row r="60" spans="1:21" s="787" customFormat="1">
      <c r="A60" s="1101"/>
      <c r="B60" s="2"/>
      <c r="C60" s="30"/>
      <c r="D60" s="30"/>
      <c r="E60" s="30"/>
      <c r="F60" s="30"/>
      <c r="G60" s="30"/>
      <c r="H60" s="30"/>
      <c r="I60" s="30"/>
      <c r="J60" s="30"/>
      <c r="K60" s="1099"/>
      <c r="L60" s="88"/>
      <c r="M60" s="1101"/>
      <c r="N60" s="1101"/>
      <c r="O60" s="1101"/>
      <c r="P60" s="1101"/>
      <c r="Q60" s="1101"/>
      <c r="R60" s="1101"/>
      <c r="S60" s="1101"/>
      <c r="T60" s="1101"/>
      <c r="U60" s="1101"/>
    </row>
    <row r="61" spans="1:21" s="787" customFormat="1">
      <c r="A61" s="1101"/>
      <c r="B61" s="2"/>
      <c r="C61" s="30"/>
      <c r="D61" s="30"/>
      <c r="E61" s="30"/>
      <c r="F61" s="30"/>
      <c r="G61" s="30"/>
      <c r="H61" s="30"/>
      <c r="I61" s="30"/>
      <c r="J61" s="30"/>
      <c r="K61" s="1099"/>
      <c r="L61" s="88"/>
      <c r="M61" s="1101"/>
      <c r="N61" s="1101"/>
      <c r="O61" s="1101"/>
      <c r="P61" s="1101"/>
      <c r="Q61" s="1101"/>
      <c r="R61" s="1101"/>
      <c r="S61" s="1101"/>
      <c r="T61" s="1101"/>
      <c r="U61" s="1101"/>
    </row>
    <row r="62" spans="1:21" s="787" customFormat="1">
      <c r="A62" s="1101"/>
      <c r="B62" s="2"/>
      <c r="C62" s="30"/>
      <c r="D62" s="30"/>
      <c r="E62" s="30"/>
      <c r="F62" s="30"/>
      <c r="G62" s="30"/>
      <c r="H62" s="30"/>
      <c r="I62" s="30"/>
      <c r="J62" s="30"/>
      <c r="K62" s="1099"/>
      <c r="L62" s="88"/>
      <c r="M62" s="1101"/>
      <c r="N62" s="1101"/>
      <c r="O62" s="1101"/>
      <c r="P62" s="1101"/>
      <c r="Q62" s="1101"/>
      <c r="R62" s="1101"/>
      <c r="S62" s="1101"/>
      <c r="T62" s="1101"/>
      <c r="U62" s="1101"/>
    </row>
    <row r="63" spans="1:21" s="787" customFormat="1">
      <c r="A63" s="1101"/>
      <c r="B63" s="2"/>
      <c r="C63" s="30"/>
      <c r="D63" s="30"/>
      <c r="E63" s="30"/>
      <c r="F63" s="30"/>
      <c r="G63" s="30"/>
      <c r="H63" s="30"/>
      <c r="I63" s="30"/>
      <c r="J63" s="30"/>
      <c r="K63" s="1099"/>
      <c r="L63" s="88"/>
      <c r="M63" s="1101"/>
      <c r="N63" s="1101"/>
      <c r="O63" s="1101"/>
      <c r="P63" s="1101"/>
      <c r="Q63" s="1101"/>
      <c r="R63" s="1101"/>
      <c r="S63" s="1101"/>
      <c r="T63" s="1101"/>
      <c r="U63" s="1101"/>
    </row>
    <row r="64" spans="1:21" s="787" customFormat="1">
      <c r="A64" s="1101"/>
      <c r="B64" s="2"/>
      <c r="C64" s="30"/>
      <c r="D64" s="30"/>
      <c r="E64" s="30"/>
      <c r="F64" s="30"/>
      <c r="G64" s="30"/>
      <c r="H64" s="30"/>
      <c r="I64" s="30"/>
      <c r="J64" s="30"/>
      <c r="K64" s="1099"/>
      <c r="L64" s="88"/>
      <c r="M64" s="1101"/>
      <c r="N64" s="1101"/>
      <c r="O64" s="1101"/>
      <c r="P64" s="1101"/>
      <c r="Q64" s="1101"/>
      <c r="R64" s="1101"/>
      <c r="S64" s="1101"/>
      <c r="T64" s="1101"/>
      <c r="U64" s="1101"/>
    </row>
    <row r="65" spans="2:12" s="787" customFormat="1">
      <c r="B65" s="2"/>
      <c r="C65" s="30"/>
      <c r="D65" s="30"/>
      <c r="E65" s="30"/>
      <c r="F65" s="30"/>
      <c r="G65" s="30"/>
      <c r="H65" s="30"/>
      <c r="I65" s="30"/>
      <c r="J65" s="30"/>
      <c r="K65" s="1099"/>
      <c r="L65" s="88"/>
    </row>
    <row r="66" spans="2:12" s="787" customFormat="1">
      <c r="B66" s="2"/>
      <c r="C66" s="30"/>
      <c r="D66" s="30"/>
      <c r="E66" s="30"/>
      <c r="F66" s="30"/>
      <c r="G66" s="30"/>
      <c r="H66" s="30"/>
      <c r="I66" s="30"/>
      <c r="J66" s="30"/>
      <c r="K66" s="1099"/>
      <c r="L66" s="88"/>
    </row>
    <row r="67" spans="2:12" s="787" customFormat="1">
      <c r="B67" s="2"/>
      <c r="C67" s="30"/>
      <c r="D67" s="30"/>
      <c r="E67" s="30"/>
      <c r="F67" s="30"/>
      <c r="G67" s="30"/>
      <c r="H67" s="30"/>
      <c r="I67" s="30"/>
      <c r="J67" s="30"/>
      <c r="K67" s="1099"/>
      <c r="L67" s="88"/>
    </row>
    <row r="68" spans="2:12" s="787" customFormat="1">
      <c r="B68" s="2"/>
      <c r="C68" s="30"/>
      <c r="D68" s="30"/>
      <c r="E68" s="30"/>
      <c r="F68" s="30"/>
      <c r="G68" s="30"/>
      <c r="H68" s="30"/>
      <c r="I68" s="30"/>
      <c r="J68" s="30"/>
      <c r="K68" s="1099"/>
      <c r="L68" s="88"/>
    </row>
    <row r="69" spans="2:12" s="787" customFormat="1">
      <c r="B69" s="2"/>
      <c r="C69" s="30"/>
      <c r="D69" s="30"/>
      <c r="E69" s="30"/>
      <c r="F69" s="30"/>
      <c r="G69" s="30"/>
      <c r="H69" s="30"/>
      <c r="I69" s="30"/>
      <c r="J69" s="30"/>
      <c r="K69" s="1099"/>
      <c r="L69" s="88"/>
    </row>
    <row r="70" spans="2:12" s="787" customFormat="1">
      <c r="B70" s="2"/>
      <c r="C70" s="30"/>
      <c r="D70" s="30"/>
      <c r="E70" s="30"/>
      <c r="F70" s="30"/>
      <c r="G70" s="30"/>
      <c r="H70" s="30"/>
      <c r="I70" s="30"/>
      <c r="J70" s="30"/>
      <c r="K70" s="1099"/>
      <c r="L70" s="88"/>
    </row>
    <row r="71" spans="2:12" s="787" customFormat="1">
      <c r="B71" s="2"/>
      <c r="C71" s="30"/>
      <c r="D71" s="30"/>
      <c r="E71" s="30"/>
      <c r="F71" s="30"/>
      <c r="G71" s="30"/>
      <c r="H71" s="30"/>
      <c r="I71" s="30"/>
      <c r="J71" s="30"/>
      <c r="K71" s="1099"/>
      <c r="L71" s="88"/>
    </row>
    <row r="72" spans="2:12" s="787" customFormat="1">
      <c r="B72" s="2"/>
      <c r="C72" s="30"/>
      <c r="D72" s="30"/>
      <c r="E72" s="30"/>
      <c r="F72" s="30"/>
      <c r="G72" s="30"/>
      <c r="H72" s="30"/>
      <c r="I72" s="30"/>
      <c r="J72" s="30"/>
      <c r="K72" s="1099"/>
      <c r="L72" s="88"/>
    </row>
    <row r="73" spans="2:12" s="787" customFormat="1">
      <c r="B73" s="2"/>
      <c r="C73" s="30"/>
      <c r="D73" s="30"/>
      <c r="E73" s="30"/>
      <c r="F73" s="30"/>
      <c r="G73" s="30"/>
      <c r="H73" s="30"/>
      <c r="I73" s="30"/>
      <c r="J73" s="30"/>
      <c r="K73" s="1099"/>
      <c r="L73" s="88"/>
    </row>
    <row r="74" spans="2:12" s="787" customFormat="1">
      <c r="B74" s="2"/>
      <c r="C74" s="30"/>
      <c r="D74" s="30"/>
      <c r="E74" s="30"/>
      <c r="F74" s="30"/>
      <c r="G74" s="30"/>
      <c r="H74" s="30"/>
      <c r="I74" s="30"/>
      <c r="J74" s="30"/>
      <c r="K74" s="1099"/>
      <c r="L74" s="88"/>
    </row>
    <row r="75" spans="2:12" s="787" customFormat="1">
      <c r="B75" s="2"/>
      <c r="C75" s="30"/>
      <c r="D75" s="30"/>
      <c r="E75" s="30"/>
      <c r="F75" s="30"/>
      <c r="G75" s="30"/>
      <c r="H75" s="30"/>
      <c r="I75" s="30"/>
      <c r="J75" s="30"/>
      <c r="K75" s="1099"/>
      <c r="L75" s="88"/>
    </row>
    <row r="76" spans="2:12" s="787" customFormat="1">
      <c r="B76" s="2"/>
      <c r="C76" s="30"/>
      <c r="D76" s="30"/>
      <c r="E76" s="30"/>
      <c r="F76" s="30"/>
      <c r="G76" s="30"/>
      <c r="H76" s="30"/>
      <c r="I76" s="30"/>
      <c r="J76" s="30"/>
      <c r="K76" s="1099"/>
      <c r="L76" s="88"/>
    </row>
    <row r="77" spans="2:12" s="787" customFormat="1">
      <c r="B77" s="2"/>
      <c r="C77" s="30"/>
      <c r="D77" s="30"/>
      <c r="E77" s="30"/>
      <c r="F77" s="30"/>
      <c r="G77" s="30"/>
      <c r="H77" s="30"/>
      <c r="I77" s="30"/>
      <c r="J77" s="30"/>
      <c r="K77" s="1099"/>
      <c r="L77" s="88"/>
    </row>
    <row r="78" spans="2:12" s="787" customFormat="1">
      <c r="B78" s="2"/>
      <c r="C78" s="30"/>
      <c r="D78" s="30"/>
      <c r="E78" s="30"/>
      <c r="F78" s="30"/>
      <c r="G78" s="30"/>
      <c r="H78" s="30"/>
      <c r="I78" s="30"/>
      <c r="J78" s="30"/>
      <c r="K78" s="1099"/>
      <c r="L78" s="88"/>
    </row>
    <row r="79" spans="2:12" s="787" customFormat="1">
      <c r="B79" s="2"/>
      <c r="C79" s="30"/>
      <c r="D79" s="30"/>
      <c r="E79" s="30"/>
      <c r="F79" s="30"/>
      <c r="G79" s="30"/>
      <c r="H79" s="30"/>
      <c r="I79" s="30"/>
      <c r="J79" s="30"/>
      <c r="K79" s="1099"/>
      <c r="L79" s="88"/>
    </row>
    <row r="80" spans="2:12" s="787" customFormat="1">
      <c r="B80" s="2"/>
      <c r="C80" s="30"/>
      <c r="D80" s="30"/>
      <c r="E80" s="30"/>
      <c r="F80" s="30"/>
      <c r="G80" s="30"/>
      <c r="H80" s="30"/>
      <c r="I80" s="30"/>
      <c r="J80" s="30"/>
      <c r="K80" s="1099"/>
      <c r="L80" s="88"/>
    </row>
    <row r="81" spans="2:12" s="787" customFormat="1">
      <c r="B81" s="2"/>
      <c r="C81" s="30"/>
      <c r="D81" s="30"/>
      <c r="E81" s="30"/>
      <c r="F81" s="30"/>
      <c r="G81" s="30"/>
      <c r="H81" s="30"/>
      <c r="I81" s="30"/>
      <c r="J81" s="30"/>
      <c r="K81" s="1099"/>
      <c r="L81" s="88"/>
    </row>
    <row r="82" spans="2:12" s="787" customFormat="1">
      <c r="B82" s="2"/>
      <c r="C82" s="30"/>
      <c r="D82" s="30"/>
      <c r="E82" s="30"/>
      <c r="F82" s="30"/>
      <c r="G82" s="30"/>
      <c r="H82" s="30"/>
      <c r="I82" s="30"/>
      <c r="J82" s="30"/>
      <c r="K82" s="1099"/>
      <c r="L82" s="88"/>
    </row>
    <row r="83" spans="2:12" s="787" customFormat="1">
      <c r="B83" s="2"/>
      <c r="C83" s="30"/>
      <c r="D83" s="30"/>
      <c r="E83" s="30"/>
      <c r="F83" s="30"/>
      <c r="G83" s="30"/>
      <c r="H83" s="30"/>
      <c r="I83" s="30"/>
      <c r="J83" s="30"/>
      <c r="K83" s="1099"/>
      <c r="L83" s="88"/>
    </row>
    <row r="84" spans="2:12" s="787" customFormat="1">
      <c r="B84" s="2"/>
      <c r="C84" s="30"/>
      <c r="D84" s="30"/>
      <c r="E84" s="30"/>
      <c r="F84" s="30"/>
      <c r="G84" s="30"/>
      <c r="H84" s="30"/>
      <c r="I84" s="30"/>
      <c r="J84" s="30"/>
      <c r="K84" s="1099"/>
      <c r="L84" s="88"/>
    </row>
    <row r="85" spans="2:12" s="787" customFormat="1">
      <c r="B85" s="2"/>
      <c r="C85" s="30"/>
      <c r="D85" s="30"/>
      <c r="E85" s="30"/>
      <c r="F85" s="30"/>
      <c r="G85" s="30"/>
      <c r="H85" s="30"/>
      <c r="I85" s="30"/>
      <c r="J85" s="30"/>
      <c r="K85" s="1099"/>
      <c r="L85" s="88"/>
    </row>
    <row r="86" spans="2:12" s="787" customFormat="1">
      <c r="B86" s="2"/>
      <c r="C86" s="30"/>
      <c r="D86" s="30"/>
      <c r="E86" s="30"/>
      <c r="F86" s="30"/>
      <c r="G86" s="30"/>
      <c r="H86" s="30"/>
      <c r="I86" s="30"/>
      <c r="J86" s="30"/>
      <c r="K86" s="1099"/>
      <c r="L86" s="88"/>
    </row>
    <row r="87" spans="2:12" s="787" customFormat="1">
      <c r="B87" s="2"/>
      <c r="C87" s="30"/>
      <c r="D87" s="30"/>
      <c r="E87" s="30"/>
      <c r="F87" s="30"/>
      <c r="G87" s="30"/>
      <c r="H87" s="30"/>
      <c r="I87" s="30"/>
      <c r="J87" s="30"/>
      <c r="K87" s="1099"/>
      <c r="L87" s="88"/>
    </row>
    <row r="88" spans="2:12" s="787" customFormat="1">
      <c r="B88" s="2"/>
      <c r="C88" s="30"/>
      <c r="D88" s="30"/>
      <c r="E88" s="30"/>
      <c r="F88" s="30"/>
      <c r="G88" s="30"/>
      <c r="H88" s="30"/>
      <c r="I88" s="30"/>
      <c r="J88" s="30"/>
      <c r="K88" s="1099"/>
      <c r="L88" s="88"/>
    </row>
    <row r="89" spans="2:12" s="787" customFormat="1">
      <c r="B89" s="2"/>
      <c r="C89" s="30"/>
      <c r="D89" s="30"/>
      <c r="E89" s="30"/>
      <c r="F89" s="30"/>
      <c r="G89" s="30"/>
      <c r="H89" s="30"/>
      <c r="I89" s="30"/>
      <c r="J89" s="30"/>
      <c r="K89" s="1099"/>
      <c r="L89" s="88"/>
    </row>
    <row r="90" spans="2:12" s="787" customFormat="1">
      <c r="B90" s="2"/>
      <c r="C90" s="30"/>
      <c r="D90" s="30"/>
      <c r="E90" s="30"/>
      <c r="F90" s="30"/>
      <c r="G90" s="30"/>
      <c r="H90" s="30"/>
      <c r="I90" s="30"/>
      <c r="J90" s="30"/>
      <c r="K90" s="1099"/>
      <c r="L90" s="88"/>
    </row>
    <row r="91" spans="2:12" s="787" customFormat="1">
      <c r="B91" s="2"/>
      <c r="C91" s="30"/>
      <c r="D91" s="30"/>
      <c r="E91" s="30"/>
      <c r="F91" s="30"/>
      <c r="G91" s="30"/>
      <c r="H91" s="30"/>
      <c r="I91" s="30"/>
      <c r="J91" s="30"/>
      <c r="K91" s="1099"/>
      <c r="L91" s="88"/>
    </row>
    <row r="92" spans="2:12" s="787" customFormat="1">
      <c r="B92" s="2"/>
      <c r="C92" s="30"/>
      <c r="D92" s="30"/>
      <c r="E92" s="30"/>
      <c r="F92" s="30"/>
      <c r="G92" s="30"/>
      <c r="H92" s="30"/>
      <c r="I92" s="30"/>
      <c r="J92" s="30"/>
      <c r="K92" s="1099"/>
      <c r="L92" s="88"/>
    </row>
    <row r="93" spans="2:12" s="787" customFormat="1">
      <c r="B93" s="2"/>
      <c r="C93" s="30"/>
      <c r="D93" s="30"/>
      <c r="E93" s="30"/>
      <c r="F93" s="30"/>
      <c r="G93" s="30"/>
      <c r="H93" s="30"/>
      <c r="I93" s="30"/>
      <c r="J93" s="30"/>
      <c r="K93" s="1099"/>
      <c r="L93" s="88"/>
    </row>
    <row r="94" spans="2:12" s="787" customFormat="1">
      <c r="B94" s="2"/>
      <c r="C94" s="30"/>
      <c r="D94" s="30"/>
      <c r="E94" s="30"/>
      <c r="F94" s="30"/>
      <c r="G94" s="30"/>
      <c r="H94" s="30"/>
      <c r="I94" s="30"/>
      <c r="J94" s="30"/>
      <c r="K94" s="1099"/>
      <c r="L94" s="88"/>
    </row>
    <row r="95" spans="2:12" s="787" customFormat="1">
      <c r="B95" s="2"/>
      <c r="C95" s="30"/>
      <c r="D95" s="30"/>
      <c r="E95" s="30"/>
      <c r="F95" s="30"/>
      <c r="G95" s="30"/>
      <c r="H95" s="30"/>
      <c r="I95" s="30"/>
      <c r="J95" s="30"/>
      <c r="K95" s="1099"/>
      <c r="L95" s="88"/>
    </row>
    <row r="96" spans="2:12" s="787" customFormat="1">
      <c r="B96" s="2"/>
      <c r="C96" s="30"/>
      <c r="D96" s="30"/>
      <c r="E96" s="30"/>
      <c r="F96" s="30"/>
      <c r="G96" s="30"/>
      <c r="H96" s="30"/>
      <c r="I96" s="30"/>
      <c r="J96" s="30"/>
      <c r="K96" s="1099"/>
      <c r="L96" s="88"/>
    </row>
    <row r="97" spans="2:12" s="787" customFormat="1">
      <c r="B97" s="2"/>
      <c r="C97" s="30"/>
      <c r="D97" s="30"/>
      <c r="E97" s="30"/>
      <c r="F97" s="30"/>
      <c r="G97" s="30"/>
      <c r="H97" s="30"/>
      <c r="I97" s="30"/>
      <c r="J97" s="30"/>
      <c r="K97" s="1099"/>
      <c r="L97" s="88"/>
    </row>
    <row r="98" spans="2:12" s="787" customFormat="1">
      <c r="B98" s="2"/>
      <c r="C98" s="30"/>
      <c r="D98" s="30"/>
      <c r="E98" s="30"/>
      <c r="F98" s="30"/>
      <c r="G98" s="30"/>
      <c r="H98" s="30"/>
      <c r="I98" s="30"/>
      <c r="J98" s="30"/>
      <c r="K98" s="1099"/>
      <c r="L98" s="88"/>
    </row>
    <row r="99" spans="2:12" s="787" customFormat="1">
      <c r="B99" s="2"/>
      <c r="C99" s="30"/>
      <c r="D99" s="30"/>
      <c r="E99" s="30"/>
      <c r="F99" s="30"/>
      <c r="G99" s="30"/>
      <c r="H99" s="30"/>
      <c r="I99" s="30"/>
      <c r="J99" s="30"/>
      <c r="K99" s="1099"/>
      <c r="L99" s="88"/>
    </row>
    <row r="100" spans="2:12" s="787" customFormat="1">
      <c r="B100" s="2"/>
      <c r="C100" s="30"/>
      <c r="D100" s="30"/>
      <c r="E100" s="30"/>
      <c r="F100" s="30"/>
      <c r="G100" s="30"/>
      <c r="H100" s="30"/>
      <c r="I100" s="30"/>
      <c r="J100" s="30"/>
      <c r="K100" s="1099"/>
      <c r="L100" s="88"/>
    </row>
    <row r="101" spans="2:12" s="787" customFormat="1">
      <c r="B101" s="2"/>
      <c r="C101" s="30"/>
      <c r="D101" s="30"/>
      <c r="E101" s="30"/>
      <c r="F101" s="30"/>
      <c r="G101" s="30"/>
      <c r="H101" s="30"/>
      <c r="I101" s="30"/>
      <c r="J101" s="30"/>
      <c r="K101" s="1099"/>
      <c r="L101" s="88"/>
    </row>
    <row r="102" spans="2:12" s="787" customFormat="1">
      <c r="B102" s="2"/>
      <c r="C102" s="30"/>
      <c r="D102" s="30"/>
      <c r="E102" s="30"/>
      <c r="F102" s="30"/>
      <c r="G102" s="30"/>
      <c r="H102" s="30"/>
      <c r="I102" s="30"/>
      <c r="J102" s="30"/>
      <c r="K102" s="1099"/>
      <c r="L102" s="88"/>
    </row>
    <row r="103" spans="2:12" s="787" customFormat="1">
      <c r="B103" s="2"/>
      <c r="C103" s="30"/>
      <c r="D103" s="30"/>
      <c r="E103" s="30"/>
      <c r="F103" s="30"/>
      <c r="G103" s="30"/>
      <c r="H103" s="30"/>
      <c r="I103" s="30"/>
      <c r="J103" s="30"/>
      <c r="K103" s="1099"/>
      <c r="L103" s="88"/>
    </row>
    <row r="104" spans="2:12" s="787" customFormat="1">
      <c r="B104" s="2"/>
      <c r="C104" s="30"/>
      <c r="D104" s="30"/>
      <c r="E104" s="30"/>
      <c r="F104" s="30"/>
      <c r="G104" s="30"/>
      <c r="H104" s="30"/>
      <c r="I104" s="30"/>
      <c r="J104" s="30"/>
      <c r="K104" s="1099"/>
      <c r="L104" s="88"/>
    </row>
    <row r="105" spans="2:12" s="787" customFormat="1">
      <c r="B105" s="2"/>
      <c r="C105" s="30"/>
      <c r="D105" s="30"/>
      <c r="E105" s="30"/>
      <c r="F105" s="30"/>
      <c r="G105" s="30"/>
      <c r="H105" s="30"/>
      <c r="I105" s="30"/>
      <c r="J105" s="30"/>
      <c r="K105" s="1099"/>
      <c r="L105" s="88"/>
    </row>
    <row r="106" spans="2:12" s="787" customFormat="1">
      <c r="B106" s="2"/>
      <c r="C106" s="30"/>
      <c r="D106" s="30"/>
      <c r="E106" s="30"/>
      <c r="F106" s="30"/>
      <c r="G106" s="30"/>
      <c r="H106" s="30"/>
      <c r="I106" s="30"/>
      <c r="J106" s="30"/>
      <c r="K106" s="1099"/>
      <c r="L106" s="88"/>
    </row>
    <row r="107" spans="2:12" s="787" customFormat="1">
      <c r="B107" s="2"/>
      <c r="C107" s="30"/>
      <c r="D107" s="30"/>
      <c r="E107" s="30"/>
      <c r="F107" s="30"/>
      <c r="G107" s="30"/>
      <c r="H107" s="30"/>
      <c r="I107" s="30"/>
      <c r="J107" s="30"/>
      <c r="K107" s="1099"/>
      <c r="L107" s="88"/>
    </row>
    <row r="108" spans="2:12" s="787" customFormat="1">
      <c r="B108" s="2"/>
      <c r="C108" s="30"/>
      <c r="D108" s="30"/>
      <c r="E108" s="30"/>
      <c r="F108" s="30"/>
      <c r="G108" s="30"/>
      <c r="H108" s="30"/>
      <c r="I108" s="30"/>
      <c r="J108" s="30"/>
      <c r="K108" s="1099"/>
      <c r="L108" s="88"/>
    </row>
    <row r="109" spans="2:12" s="787" customFormat="1">
      <c r="B109" s="2"/>
      <c r="C109" s="30"/>
      <c r="D109" s="30"/>
      <c r="E109" s="30"/>
      <c r="F109" s="30"/>
      <c r="G109" s="30"/>
      <c r="H109" s="30"/>
      <c r="I109" s="30"/>
      <c r="J109" s="30"/>
      <c r="K109" s="1099"/>
      <c r="L109" s="88"/>
    </row>
    <row r="110" spans="2:12" s="787" customFormat="1">
      <c r="B110" s="2"/>
      <c r="C110" s="30"/>
      <c r="D110" s="30"/>
      <c r="E110" s="30"/>
      <c r="F110" s="30"/>
      <c r="G110" s="30"/>
      <c r="H110" s="30"/>
      <c r="I110" s="30"/>
      <c r="J110" s="30"/>
      <c r="K110" s="1099"/>
      <c r="L110" s="88"/>
    </row>
    <row r="111" spans="2:12" s="787" customFormat="1">
      <c r="B111" s="2"/>
      <c r="C111" s="30"/>
      <c r="D111" s="30"/>
      <c r="E111" s="30"/>
      <c r="F111" s="30"/>
      <c r="G111" s="30"/>
      <c r="H111" s="30"/>
      <c r="I111" s="30"/>
      <c r="J111" s="30"/>
      <c r="K111" s="1099"/>
      <c r="L111" s="88"/>
    </row>
    <row r="112" spans="2:12" s="787" customFormat="1">
      <c r="B112" s="2"/>
      <c r="C112" s="30"/>
      <c r="D112" s="30"/>
      <c r="E112" s="30"/>
      <c r="F112" s="30"/>
      <c r="G112" s="30"/>
      <c r="H112" s="30"/>
      <c r="I112" s="30"/>
      <c r="J112" s="30"/>
      <c r="K112" s="1099"/>
      <c r="L112" s="88"/>
    </row>
    <row r="113" spans="2:12" s="787" customFormat="1">
      <c r="B113" s="2"/>
      <c r="C113" s="30"/>
      <c r="D113" s="30"/>
      <c r="E113" s="30"/>
      <c r="F113" s="30"/>
      <c r="G113" s="30"/>
      <c r="H113" s="30"/>
      <c r="I113" s="30"/>
      <c r="J113" s="30"/>
      <c r="K113" s="1099"/>
      <c r="L113" s="88"/>
    </row>
    <row r="114" spans="2:12" s="787" customFormat="1">
      <c r="B114" s="2"/>
      <c r="C114" s="30"/>
      <c r="D114" s="30"/>
      <c r="E114" s="30"/>
      <c r="F114" s="30"/>
      <c r="G114" s="30"/>
      <c r="H114" s="30"/>
      <c r="I114" s="30"/>
      <c r="J114" s="30"/>
      <c r="K114" s="1099"/>
      <c r="L114" s="88"/>
    </row>
    <row r="115" spans="2:12" s="787" customFormat="1">
      <c r="B115" s="2"/>
      <c r="C115" s="30"/>
      <c r="D115" s="30"/>
      <c r="E115" s="30"/>
      <c r="F115" s="30"/>
      <c r="G115" s="30"/>
      <c r="H115" s="30"/>
      <c r="I115" s="30"/>
      <c r="J115" s="30"/>
      <c r="K115" s="1099"/>
      <c r="L115" s="88"/>
    </row>
    <row r="116" spans="2:12" s="787" customFormat="1">
      <c r="B116" s="2"/>
      <c r="C116" s="30"/>
      <c r="D116" s="30"/>
      <c r="E116" s="30"/>
      <c r="F116" s="30"/>
      <c r="G116" s="30"/>
      <c r="H116" s="30"/>
      <c r="I116" s="30"/>
      <c r="J116" s="30"/>
      <c r="K116" s="1099"/>
      <c r="L116" s="88"/>
    </row>
    <row r="117" spans="2:12" s="787" customFormat="1">
      <c r="B117" s="2"/>
      <c r="C117" s="30"/>
      <c r="D117" s="30"/>
      <c r="E117" s="30"/>
      <c r="F117" s="30"/>
      <c r="G117" s="30"/>
      <c r="H117" s="30"/>
      <c r="I117" s="30"/>
      <c r="J117" s="30"/>
      <c r="K117" s="1099"/>
      <c r="L117" s="88"/>
    </row>
    <row r="118" spans="2:12" s="787" customFormat="1">
      <c r="B118" s="2"/>
      <c r="C118" s="30"/>
      <c r="D118" s="30"/>
      <c r="E118" s="30"/>
      <c r="F118" s="30"/>
      <c r="G118" s="30"/>
      <c r="H118" s="30"/>
      <c r="I118" s="30"/>
      <c r="J118" s="30"/>
      <c r="K118" s="1099"/>
      <c r="L118" s="88"/>
    </row>
    <row r="119" spans="2:12" s="787" customFormat="1">
      <c r="B119" s="2"/>
      <c r="C119" s="30"/>
      <c r="D119" s="30"/>
      <c r="E119" s="30"/>
      <c r="F119" s="30"/>
      <c r="G119" s="30"/>
      <c r="H119" s="30"/>
      <c r="I119" s="30"/>
      <c r="J119" s="30"/>
      <c r="K119" s="1099"/>
      <c r="L119" s="88"/>
    </row>
    <row r="120" spans="2:12" s="787" customFormat="1">
      <c r="B120" s="2"/>
      <c r="C120" s="30"/>
      <c r="D120" s="30"/>
      <c r="E120" s="30"/>
      <c r="F120" s="30"/>
      <c r="G120" s="30"/>
      <c r="H120" s="30"/>
      <c r="I120" s="30"/>
      <c r="J120" s="30"/>
      <c r="K120" s="1099"/>
      <c r="L120" s="88"/>
    </row>
    <row r="121" spans="2:12" s="787" customFormat="1">
      <c r="B121" s="2"/>
      <c r="C121" s="30"/>
      <c r="D121" s="30"/>
      <c r="E121" s="30"/>
      <c r="F121" s="30"/>
      <c r="G121" s="30"/>
      <c r="H121" s="30"/>
      <c r="I121" s="30"/>
      <c r="J121" s="30"/>
      <c r="K121" s="1099"/>
      <c r="L121" s="88"/>
    </row>
    <row r="122" spans="2:12" s="787" customFormat="1">
      <c r="B122" s="2"/>
      <c r="C122" s="30"/>
      <c r="D122" s="30"/>
      <c r="E122" s="30"/>
      <c r="F122" s="30"/>
      <c r="G122" s="30"/>
      <c r="H122" s="30"/>
      <c r="I122" s="30"/>
      <c r="J122" s="30"/>
      <c r="K122" s="1099"/>
      <c r="L122" s="88"/>
    </row>
    <row r="123" spans="2:12" s="787" customFormat="1">
      <c r="B123" s="2"/>
      <c r="C123" s="30"/>
      <c r="D123" s="30"/>
      <c r="E123" s="30"/>
      <c r="F123" s="30"/>
      <c r="G123" s="30"/>
      <c r="H123" s="30"/>
      <c r="I123" s="30"/>
      <c r="J123" s="30"/>
      <c r="K123" s="1099"/>
      <c r="L123" s="88"/>
    </row>
    <row r="124" spans="2:12" s="787" customFormat="1">
      <c r="B124" s="2"/>
      <c r="C124" s="30"/>
      <c r="D124" s="30"/>
      <c r="E124" s="30"/>
      <c r="F124" s="30"/>
      <c r="G124" s="30"/>
      <c r="H124" s="30"/>
      <c r="I124" s="30"/>
      <c r="J124" s="30"/>
      <c r="K124" s="1099"/>
      <c r="L124" s="88"/>
    </row>
    <row r="125" spans="2:12" s="787" customFormat="1">
      <c r="B125" s="2"/>
      <c r="C125" s="30"/>
      <c r="D125" s="30"/>
      <c r="E125" s="30"/>
      <c r="F125" s="30"/>
      <c r="G125" s="30"/>
      <c r="H125" s="30"/>
      <c r="I125" s="30"/>
      <c r="J125" s="30"/>
      <c r="K125" s="1099"/>
      <c r="L125" s="88"/>
    </row>
    <row r="126" spans="2:12" s="787" customFormat="1">
      <c r="B126" s="2"/>
      <c r="C126" s="30"/>
      <c r="D126" s="30"/>
      <c r="E126" s="30"/>
      <c r="F126" s="30"/>
      <c r="G126" s="30"/>
      <c r="H126" s="30"/>
      <c r="I126" s="30"/>
      <c r="J126" s="30"/>
      <c r="K126" s="1099"/>
      <c r="L126" s="88"/>
    </row>
    <row r="127" spans="2:12" s="787" customFormat="1">
      <c r="B127" s="2"/>
      <c r="C127" s="30"/>
      <c r="D127" s="30"/>
      <c r="E127" s="30"/>
      <c r="F127" s="30"/>
      <c r="G127" s="30"/>
      <c r="H127" s="30"/>
      <c r="I127" s="30"/>
      <c r="J127" s="30"/>
      <c r="K127" s="1099"/>
      <c r="L127" s="88"/>
    </row>
    <row r="128" spans="2:12" s="787" customFormat="1">
      <c r="B128" s="2"/>
      <c r="C128" s="30"/>
      <c r="D128" s="30"/>
      <c r="E128" s="30"/>
      <c r="F128" s="30"/>
      <c r="G128" s="30"/>
      <c r="H128" s="30"/>
      <c r="I128" s="30"/>
      <c r="J128" s="30"/>
      <c r="K128" s="1099"/>
      <c r="L128" s="88"/>
    </row>
    <row r="129" spans="2:12" s="787" customFormat="1">
      <c r="B129" s="2"/>
      <c r="C129" s="30"/>
      <c r="D129" s="30"/>
      <c r="E129" s="30"/>
      <c r="F129" s="30"/>
      <c r="G129" s="30"/>
      <c r="H129" s="30"/>
      <c r="I129" s="30"/>
      <c r="J129" s="30"/>
      <c r="K129" s="1099"/>
      <c r="L129" s="88"/>
    </row>
    <row r="130" spans="2:12" s="787" customFormat="1">
      <c r="B130" s="2"/>
      <c r="C130" s="30"/>
      <c r="D130" s="30"/>
      <c r="E130" s="30"/>
      <c r="F130" s="30"/>
      <c r="G130" s="30"/>
      <c r="H130" s="30"/>
      <c r="I130" s="30"/>
      <c r="J130" s="30"/>
      <c r="K130" s="1099"/>
      <c r="L130" s="88"/>
    </row>
    <row r="131" spans="2:12" s="787" customFormat="1">
      <c r="B131" s="2"/>
      <c r="C131" s="30"/>
      <c r="D131" s="30"/>
      <c r="E131" s="30"/>
      <c r="F131" s="30"/>
      <c r="G131" s="30"/>
      <c r="H131" s="30"/>
      <c r="I131" s="30"/>
      <c r="J131" s="30"/>
      <c r="K131" s="1099"/>
      <c r="L131" s="88"/>
    </row>
    <row r="132" spans="2:12" s="787" customFormat="1">
      <c r="B132" s="2"/>
      <c r="C132" s="30"/>
      <c r="D132" s="30"/>
      <c r="E132" s="30"/>
      <c r="F132" s="30"/>
      <c r="G132" s="30"/>
      <c r="H132" s="30"/>
      <c r="I132" s="30"/>
      <c r="J132" s="30"/>
      <c r="K132" s="1099"/>
      <c r="L132" s="88"/>
    </row>
    <row r="133" spans="2:12" s="787" customFormat="1">
      <c r="B133" s="2"/>
      <c r="C133" s="30"/>
      <c r="D133" s="30"/>
      <c r="E133" s="30"/>
      <c r="F133" s="30"/>
      <c r="G133" s="30"/>
      <c r="H133" s="30"/>
      <c r="I133" s="30"/>
      <c r="J133" s="30"/>
      <c r="K133" s="1099"/>
      <c r="L133" s="88"/>
    </row>
    <row r="134" spans="2:12" s="787" customFormat="1">
      <c r="B134" s="2"/>
      <c r="C134" s="30"/>
      <c r="D134" s="30"/>
      <c r="E134" s="30"/>
      <c r="F134" s="30"/>
      <c r="G134" s="30"/>
      <c r="H134" s="30"/>
      <c r="I134" s="30"/>
      <c r="J134" s="30"/>
      <c r="K134" s="1099"/>
      <c r="L134" s="88"/>
    </row>
    <row r="135" spans="2:12" s="787" customFormat="1">
      <c r="B135" s="2"/>
      <c r="C135" s="30"/>
      <c r="D135" s="30"/>
      <c r="E135" s="30"/>
      <c r="F135" s="30"/>
      <c r="G135" s="30"/>
      <c r="H135" s="30"/>
      <c r="I135" s="30"/>
      <c r="J135" s="30"/>
      <c r="K135" s="1099"/>
      <c r="L135" s="88"/>
    </row>
    <row r="136" spans="2:12" s="787" customFormat="1">
      <c r="B136" s="2"/>
      <c r="C136" s="30"/>
      <c r="D136" s="30"/>
      <c r="E136" s="30"/>
      <c r="F136" s="30"/>
      <c r="G136" s="30"/>
      <c r="H136" s="30"/>
      <c r="I136" s="30"/>
      <c r="J136" s="30"/>
      <c r="K136" s="1099"/>
      <c r="L136" s="88"/>
    </row>
    <row r="137" spans="2:12" s="787" customFormat="1">
      <c r="B137" s="2"/>
      <c r="C137" s="30"/>
      <c r="D137" s="30"/>
      <c r="E137" s="30"/>
      <c r="F137" s="30"/>
      <c r="G137" s="30"/>
      <c r="H137" s="30"/>
      <c r="I137" s="30"/>
      <c r="J137" s="30"/>
      <c r="K137" s="1099"/>
      <c r="L137" s="88"/>
    </row>
    <row r="138" spans="2:12" s="787" customFormat="1">
      <c r="B138" s="2"/>
      <c r="C138" s="30"/>
      <c r="D138" s="30"/>
      <c r="E138" s="30"/>
      <c r="F138" s="30"/>
      <c r="G138" s="30"/>
      <c r="H138" s="30"/>
      <c r="I138" s="30"/>
      <c r="J138" s="30"/>
      <c r="K138" s="1099"/>
      <c r="L138" s="88"/>
    </row>
    <row r="139" spans="2:12" s="787" customFormat="1">
      <c r="B139" s="2"/>
      <c r="C139" s="30"/>
      <c r="D139" s="30"/>
      <c r="E139" s="30"/>
      <c r="F139" s="30"/>
      <c r="G139" s="30"/>
      <c r="H139" s="30"/>
      <c r="I139" s="30"/>
      <c r="J139" s="30"/>
      <c r="K139" s="1099"/>
      <c r="L139" s="88"/>
    </row>
    <row r="140" spans="2:12" s="787" customFormat="1">
      <c r="B140" s="2"/>
      <c r="C140" s="30"/>
      <c r="D140" s="30"/>
      <c r="E140" s="30"/>
      <c r="F140" s="30"/>
      <c r="G140" s="30"/>
      <c r="H140" s="30"/>
      <c r="I140" s="30"/>
      <c r="J140" s="30"/>
      <c r="K140" s="1099"/>
      <c r="L140" s="88"/>
    </row>
    <row r="141" spans="2:12" s="787" customFormat="1">
      <c r="B141" s="2"/>
      <c r="C141" s="30"/>
      <c r="D141" s="30"/>
      <c r="E141" s="30"/>
      <c r="F141" s="30"/>
      <c r="G141" s="30"/>
      <c r="H141" s="30"/>
      <c r="I141" s="30"/>
      <c r="J141" s="30"/>
      <c r="K141" s="1099"/>
      <c r="L141" s="88"/>
    </row>
    <row r="142" spans="2:12" s="787" customFormat="1">
      <c r="B142" s="2"/>
      <c r="C142" s="30"/>
      <c r="D142" s="30"/>
      <c r="E142" s="30"/>
      <c r="F142" s="30"/>
      <c r="G142" s="30"/>
      <c r="H142" s="30"/>
      <c r="I142" s="30"/>
      <c r="J142" s="30"/>
      <c r="K142" s="1099"/>
      <c r="L142" s="88"/>
    </row>
    <row r="143" spans="2:12" s="787" customFormat="1">
      <c r="B143" s="2"/>
      <c r="C143" s="30"/>
      <c r="D143" s="30"/>
      <c r="E143" s="30"/>
      <c r="F143" s="30"/>
      <c r="G143" s="30"/>
      <c r="H143" s="30"/>
      <c r="I143" s="30"/>
      <c r="J143" s="30"/>
      <c r="K143" s="1099"/>
      <c r="L143" s="88"/>
    </row>
    <row r="144" spans="2:12" s="787" customFormat="1">
      <c r="B144" s="2"/>
      <c r="C144" s="30"/>
      <c r="D144" s="30"/>
      <c r="E144" s="30"/>
      <c r="F144" s="30"/>
      <c r="G144" s="30"/>
      <c r="H144" s="30"/>
      <c r="I144" s="30"/>
      <c r="J144" s="30"/>
      <c r="K144" s="1099"/>
      <c r="L144" s="88"/>
    </row>
    <row r="145" spans="2:12" s="787" customFormat="1">
      <c r="B145" s="2"/>
      <c r="C145" s="30"/>
      <c r="D145" s="30"/>
      <c r="E145" s="30"/>
      <c r="F145" s="30"/>
      <c r="G145" s="30"/>
      <c r="H145" s="30"/>
      <c r="I145" s="30"/>
      <c r="J145" s="30"/>
      <c r="K145" s="1099"/>
      <c r="L145" s="88"/>
    </row>
    <row r="146" spans="2:12" s="787" customFormat="1">
      <c r="B146" s="2"/>
      <c r="C146" s="30"/>
      <c r="D146" s="30"/>
      <c r="E146" s="30"/>
      <c r="F146" s="30"/>
      <c r="G146" s="30"/>
      <c r="H146" s="30"/>
      <c r="I146" s="30"/>
      <c r="J146" s="30"/>
      <c r="K146" s="1099"/>
      <c r="L146" s="88"/>
    </row>
    <row r="147" spans="2:12" s="787" customFormat="1">
      <c r="B147" s="2"/>
      <c r="C147" s="30"/>
      <c r="D147" s="30"/>
      <c r="E147" s="30"/>
      <c r="F147" s="30"/>
      <c r="G147" s="30"/>
      <c r="H147" s="30"/>
      <c r="I147" s="30"/>
      <c r="J147" s="30"/>
      <c r="K147" s="1099"/>
      <c r="L147" s="88"/>
    </row>
    <row r="148" spans="2:12" s="787" customFormat="1">
      <c r="B148" s="2"/>
      <c r="C148" s="30"/>
      <c r="D148" s="30"/>
      <c r="E148" s="30"/>
      <c r="F148" s="30"/>
      <c r="G148" s="30"/>
      <c r="H148" s="30"/>
      <c r="I148" s="30"/>
      <c r="J148" s="30"/>
      <c r="K148" s="1099"/>
      <c r="L148" s="88"/>
    </row>
    <row r="149" spans="2:12" s="787" customFormat="1">
      <c r="B149" s="2"/>
      <c r="C149" s="30"/>
      <c r="D149" s="30"/>
      <c r="E149" s="30"/>
      <c r="F149" s="30"/>
      <c r="G149" s="30"/>
      <c r="H149" s="30"/>
      <c r="I149" s="30"/>
      <c r="J149" s="30"/>
      <c r="K149" s="1099"/>
      <c r="L149" s="88"/>
    </row>
    <row r="150" spans="2:12" s="787" customFormat="1">
      <c r="B150" s="2"/>
      <c r="C150" s="30"/>
      <c r="D150" s="30"/>
      <c r="E150" s="30"/>
      <c r="F150" s="30"/>
      <c r="G150" s="30"/>
      <c r="H150" s="30"/>
      <c r="I150" s="30"/>
      <c r="J150" s="30"/>
      <c r="K150" s="1099"/>
      <c r="L150" s="88"/>
    </row>
    <row r="151" spans="2:12" s="787" customFormat="1">
      <c r="B151" s="2"/>
      <c r="C151" s="30"/>
      <c r="D151" s="30"/>
      <c r="E151" s="30"/>
      <c r="F151" s="30"/>
      <c r="G151" s="30"/>
      <c r="H151" s="30"/>
      <c r="I151" s="30"/>
      <c r="J151" s="30"/>
      <c r="K151" s="1099"/>
      <c r="L151" s="88"/>
    </row>
    <row r="152" spans="2:12" s="787" customFormat="1">
      <c r="B152" s="2"/>
      <c r="C152" s="30"/>
      <c r="D152" s="30"/>
      <c r="E152" s="30"/>
      <c r="F152" s="30"/>
      <c r="G152" s="30"/>
      <c r="H152" s="30"/>
      <c r="I152" s="30"/>
      <c r="J152" s="30"/>
      <c r="K152" s="1099"/>
      <c r="L152" s="88"/>
    </row>
    <row r="153" spans="2:12" s="787" customFormat="1">
      <c r="B153" s="2"/>
      <c r="C153" s="30"/>
      <c r="D153" s="30"/>
      <c r="E153" s="30"/>
      <c r="F153" s="30"/>
      <c r="G153" s="30"/>
      <c r="H153" s="30"/>
      <c r="I153" s="30"/>
      <c r="J153" s="30"/>
      <c r="K153" s="1099"/>
      <c r="L153" s="88"/>
    </row>
    <row r="154" spans="2:12" s="787" customFormat="1">
      <c r="B154" s="2"/>
      <c r="C154" s="30"/>
      <c r="D154" s="30"/>
      <c r="E154" s="30"/>
      <c r="F154" s="30"/>
      <c r="G154" s="30"/>
      <c r="H154" s="30"/>
      <c r="I154" s="30"/>
      <c r="J154" s="30"/>
      <c r="K154" s="1099"/>
      <c r="L154" s="88"/>
    </row>
    <row r="155" spans="2:12" s="787" customFormat="1">
      <c r="B155" s="2"/>
      <c r="C155" s="30"/>
      <c r="D155" s="30"/>
      <c r="E155" s="30"/>
      <c r="F155" s="30"/>
      <c r="G155" s="30"/>
      <c r="H155" s="30"/>
      <c r="I155" s="30"/>
      <c r="J155" s="30"/>
      <c r="K155" s="1099"/>
      <c r="L155" s="88"/>
    </row>
    <row r="156" spans="2:12" s="787" customFormat="1">
      <c r="B156" s="2"/>
      <c r="C156" s="30"/>
      <c r="D156" s="30"/>
      <c r="E156" s="30"/>
      <c r="F156" s="30"/>
      <c r="G156" s="30"/>
      <c r="H156" s="30"/>
      <c r="I156" s="30"/>
      <c r="J156" s="30"/>
      <c r="K156" s="1099"/>
      <c r="L156" s="88"/>
    </row>
    <row r="157" spans="2:12" s="787" customFormat="1">
      <c r="B157" s="2"/>
      <c r="C157" s="30"/>
      <c r="D157" s="30"/>
      <c r="E157" s="30"/>
      <c r="F157" s="30"/>
      <c r="G157" s="30"/>
      <c r="H157" s="30"/>
      <c r="I157" s="30"/>
      <c r="J157" s="30"/>
      <c r="K157" s="1099"/>
      <c r="L157" s="88"/>
    </row>
    <row r="158" spans="2:12" s="787" customFormat="1">
      <c r="B158" s="2"/>
      <c r="C158" s="30"/>
      <c r="D158" s="30"/>
      <c r="E158" s="30"/>
      <c r="F158" s="30"/>
      <c r="G158" s="30"/>
      <c r="H158" s="30"/>
      <c r="I158" s="30"/>
      <c r="J158" s="30"/>
      <c r="K158" s="1099"/>
      <c r="L158" s="88"/>
    </row>
    <row r="159" spans="2:12" s="787" customFormat="1">
      <c r="B159" s="2"/>
      <c r="C159" s="30"/>
      <c r="D159" s="30"/>
      <c r="E159" s="30"/>
      <c r="F159" s="30"/>
      <c r="G159" s="30"/>
      <c r="H159" s="30"/>
      <c r="I159" s="30"/>
      <c r="J159" s="30"/>
      <c r="K159" s="1099"/>
      <c r="L159" s="88"/>
    </row>
    <row r="160" spans="2:12" s="787" customFormat="1">
      <c r="B160" s="2"/>
      <c r="C160" s="30"/>
      <c r="D160" s="30"/>
      <c r="E160" s="30"/>
      <c r="F160" s="30"/>
      <c r="G160" s="30"/>
      <c r="H160" s="30"/>
      <c r="I160" s="30"/>
      <c r="J160" s="30"/>
      <c r="K160" s="1099"/>
      <c r="L160" s="88"/>
    </row>
    <row r="161" spans="2:12" s="787" customFormat="1">
      <c r="B161" s="2"/>
      <c r="C161" s="30"/>
      <c r="D161" s="30"/>
      <c r="E161" s="30"/>
      <c r="F161" s="30"/>
      <c r="G161" s="30"/>
      <c r="H161" s="30"/>
      <c r="I161" s="30"/>
      <c r="J161" s="30"/>
      <c r="K161" s="1099"/>
      <c r="L161" s="88"/>
    </row>
    <row r="162" spans="2:12" s="787" customFormat="1">
      <c r="B162" s="2"/>
      <c r="C162" s="30"/>
      <c r="D162" s="30"/>
      <c r="E162" s="30"/>
      <c r="F162" s="30"/>
      <c r="G162" s="30"/>
      <c r="H162" s="30"/>
      <c r="I162" s="30"/>
      <c r="J162" s="30"/>
      <c r="K162" s="1099"/>
      <c r="L162" s="88"/>
    </row>
    <row r="163" spans="2:12" s="787" customFormat="1">
      <c r="B163" s="2"/>
      <c r="C163" s="30"/>
      <c r="D163" s="30"/>
      <c r="E163" s="30"/>
      <c r="F163" s="30"/>
      <c r="G163" s="30"/>
      <c r="H163" s="30"/>
      <c r="I163" s="30"/>
      <c r="J163" s="30"/>
      <c r="K163" s="1099"/>
      <c r="L163" s="88"/>
    </row>
    <row r="164" spans="2:12" s="787" customFormat="1">
      <c r="B164" s="2"/>
      <c r="C164" s="30"/>
      <c r="D164" s="30"/>
      <c r="E164" s="30"/>
      <c r="F164" s="30"/>
      <c r="G164" s="30"/>
      <c r="H164" s="30"/>
      <c r="I164" s="30"/>
      <c r="J164" s="30"/>
      <c r="K164" s="1099"/>
      <c r="L164" s="88"/>
    </row>
    <row r="165" spans="2:12" s="787" customFormat="1">
      <c r="B165" s="2"/>
      <c r="C165" s="30"/>
      <c r="D165" s="30"/>
      <c r="E165" s="30"/>
      <c r="F165" s="30"/>
      <c r="G165" s="30"/>
      <c r="H165" s="30"/>
      <c r="I165" s="30"/>
      <c r="J165" s="30"/>
      <c r="K165" s="1099"/>
      <c r="L165" s="88"/>
    </row>
    <row r="166" spans="2:12" s="787" customFormat="1">
      <c r="B166" s="2"/>
      <c r="C166" s="30"/>
      <c r="D166" s="30"/>
      <c r="E166" s="30"/>
      <c r="F166" s="30"/>
      <c r="G166" s="30"/>
      <c r="H166" s="30"/>
      <c r="I166" s="30"/>
      <c r="J166" s="30"/>
      <c r="K166" s="1099"/>
      <c r="L166" s="88"/>
    </row>
    <row r="167" spans="2:12" s="787" customFormat="1">
      <c r="B167" s="2"/>
      <c r="C167" s="30"/>
      <c r="D167" s="30"/>
      <c r="E167" s="30"/>
      <c r="F167" s="30"/>
      <c r="G167" s="30"/>
      <c r="H167" s="30"/>
      <c r="I167" s="30"/>
      <c r="J167" s="30"/>
      <c r="K167" s="1099"/>
      <c r="L167" s="88"/>
    </row>
    <row r="168" spans="2:12" s="787" customFormat="1">
      <c r="B168" s="2"/>
      <c r="C168" s="30"/>
      <c r="D168" s="30"/>
      <c r="E168" s="30"/>
      <c r="F168" s="30"/>
      <c r="G168" s="30"/>
      <c r="H168" s="30"/>
      <c r="I168" s="30"/>
      <c r="J168" s="30"/>
      <c r="K168" s="1099"/>
      <c r="L168" s="88"/>
    </row>
    <row r="169" spans="2:12" s="787" customFormat="1">
      <c r="B169" s="2"/>
      <c r="C169" s="30"/>
      <c r="D169" s="30"/>
      <c r="E169" s="30"/>
      <c r="F169" s="30"/>
      <c r="G169" s="30"/>
      <c r="H169" s="30"/>
      <c r="I169" s="30"/>
      <c r="J169" s="30"/>
      <c r="K169" s="1099"/>
      <c r="L169" s="88"/>
    </row>
    <row r="170" spans="2:12" s="787" customFormat="1">
      <c r="B170" s="2"/>
      <c r="C170" s="30"/>
      <c r="D170" s="30"/>
      <c r="E170" s="30"/>
      <c r="F170" s="30"/>
      <c r="G170" s="30"/>
      <c r="H170" s="30"/>
      <c r="I170" s="30"/>
      <c r="J170" s="30"/>
      <c r="K170" s="1099"/>
      <c r="L170" s="88"/>
    </row>
    <row r="171" spans="2:12" s="787" customFormat="1">
      <c r="B171" s="2"/>
      <c r="C171" s="30"/>
      <c r="D171" s="30"/>
      <c r="E171" s="30"/>
      <c r="F171" s="30"/>
      <c r="G171" s="30"/>
      <c r="H171" s="30"/>
      <c r="I171" s="30"/>
      <c r="J171" s="30"/>
      <c r="K171" s="1099"/>
      <c r="L171" s="88"/>
    </row>
    <row r="172" spans="2:12" s="787" customFormat="1">
      <c r="B172" s="2"/>
      <c r="C172" s="30"/>
      <c r="D172" s="30"/>
      <c r="E172" s="30"/>
      <c r="F172" s="30"/>
      <c r="G172" s="30"/>
      <c r="H172" s="30"/>
      <c r="I172" s="30"/>
      <c r="J172" s="30"/>
      <c r="K172" s="1099"/>
      <c r="L172" s="88"/>
    </row>
    <row r="173" spans="2:12" s="787" customFormat="1">
      <c r="B173" s="2"/>
      <c r="C173" s="30"/>
      <c r="D173" s="30"/>
      <c r="E173" s="30"/>
      <c r="F173" s="30"/>
      <c r="G173" s="30"/>
      <c r="H173" s="30"/>
      <c r="I173" s="30"/>
      <c r="J173" s="30"/>
      <c r="K173" s="1099"/>
      <c r="L173" s="88"/>
    </row>
    <row r="174" spans="2:12" s="787" customFormat="1">
      <c r="B174" s="2"/>
      <c r="C174" s="30"/>
      <c r="D174" s="30"/>
      <c r="E174" s="30"/>
      <c r="F174" s="30"/>
      <c r="G174" s="30"/>
      <c r="H174" s="30"/>
      <c r="I174" s="30"/>
      <c r="J174" s="30"/>
      <c r="K174" s="1099"/>
      <c r="L174" s="88"/>
    </row>
    <row r="175" spans="2:12" s="787" customFormat="1">
      <c r="B175" s="2"/>
      <c r="C175" s="30"/>
      <c r="D175" s="30"/>
      <c r="E175" s="30"/>
      <c r="F175" s="30"/>
      <c r="G175" s="30"/>
      <c r="H175" s="30"/>
      <c r="I175" s="30"/>
      <c r="J175" s="30"/>
      <c r="K175" s="1099"/>
      <c r="L175" s="88"/>
    </row>
    <row r="176" spans="2:12" s="787" customFormat="1">
      <c r="B176" s="2"/>
      <c r="C176" s="30"/>
      <c r="D176" s="30"/>
      <c r="E176" s="30"/>
      <c r="F176" s="30"/>
      <c r="G176" s="30"/>
      <c r="H176" s="30"/>
      <c r="I176" s="30"/>
      <c r="J176" s="30"/>
      <c r="K176" s="1099"/>
      <c r="L176" s="88"/>
    </row>
    <row r="177" spans="2:12" s="787" customFormat="1">
      <c r="B177" s="2"/>
      <c r="C177" s="30"/>
      <c r="D177" s="30"/>
      <c r="E177" s="30"/>
      <c r="F177" s="30"/>
      <c r="G177" s="30"/>
      <c r="H177" s="30"/>
      <c r="I177" s="30"/>
      <c r="J177" s="30"/>
      <c r="K177" s="1099"/>
      <c r="L177" s="88"/>
    </row>
    <row r="178" spans="2:12" s="787" customFormat="1">
      <c r="B178" s="2"/>
      <c r="C178" s="30"/>
      <c r="D178" s="30"/>
      <c r="E178" s="30"/>
      <c r="F178" s="30"/>
      <c r="G178" s="30"/>
      <c r="H178" s="30"/>
      <c r="I178" s="30"/>
      <c r="J178" s="30"/>
      <c r="K178" s="1099"/>
      <c r="L178" s="88"/>
    </row>
    <row r="179" spans="2:12" s="787" customFormat="1">
      <c r="B179" s="2"/>
      <c r="C179" s="30"/>
      <c r="D179" s="30"/>
      <c r="E179" s="30"/>
      <c r="F179" s="30"/>
      <c r="G179" s="30"/>
      <c r="H179" s="30"/>
      <c r="I179" s="30"/>
      <c r="J179" s="30"/>
      <c r="K179" s="1099"/>
      <c r="L179" s="88"/>
    </row>
    <row r="180" spans="2:12" s="787" customFormat="1">
      <c r="B180" s="2"/>
      <c r="C180" s="30"/>
      <c r="D180" s="30"/>
      <c r="E180" s="30"/>
      <c r="F180" s="30"/>
      <c r="G180" s="30"/>
      <c r="H180" s="30"/>
      <c r="I180" s="30"/>
      <c r="J180" s="30"/>
      <c r="K180" s="1099"/>
      <c r="L180" s="88"/>
    </row>
    <row r="181" spans="2:12" s="787" customFormat="1">
      <c r="B181" s="2"/>
      <c r="C181" s="30"/>
      <c r="D181" s="30"/>
      <c r="E181" s="30"/>
      <c r="F181" s="30"/>
      <c r="G181" s="30"/>
      <c r="H181" s="30"/>
      <c r="I181" s="30"/>
      <c r="J181" s="30"/>
      <c r="K181" s="1099"/>
      <c r="L181" s="88"/>
    </row>
    <row r="182" spans="2:12" s="787" customFormat="1">
      <c r="B182" s="2"/>
      <c r="C182" s="30"/>
      <c r="D182" s="30"/>
      <c r="E182" s="30"/>
      <c r="F182" s="30"/>
      <c r="G182" s="30"/>
      <c r="H182" s="30"/>
      <c r="I182" s="30"/>
      <c r="J182" s="30"/>
      <c r="K182" s="1099"/>
      <c r="L182" s="88"/>
    </row>
    <row r="183" spans="2:12" s="787" customFormat="1">
      <c r="B183" s="2"/>
      <c r="C183" s="30"/>
      <c r="D183" s="30"/>
      <c r="E183" s="30"/>
      <c r="F183" s="30"/>
      <c r="G183" s="30"/>
      <c r="H183" s="30"/>
      <c r="I183" s="30"/>
      <c r="J183" s="30"/>
      <c r="K183" s="1099"/>
      <c r="L183" s="88"/>
    </row>
    <row r="184" spans="2:12" s="787" customFormat="1">
      <c r="B184" s="2"/>
      <c r="C184" s="30"/>
      <c r="D184" s="30"/>
      <c r="E184" s="30"/>
      <c r="F184" s="30"/>
      <c r="G184" s="30"/>
      <c r="H184" s="30"/>
      <c r="I184" s="30"/>
      <c r="J184" s="30"/>
      <c r="K184" s="1099"/>
      <c r="L184" s="88"/>
    </row>
    <row r="185" spans="2:12" s="787" customFormat="1">
      <c r="B185" s="2"/>
      <c r="C185" s="30"/>
      <c r="D185" s="30"/>
      <c r="E185" s="30"/>
      <c r="F185" s="30"/>
      <c r="G185" s="30"/>
      <c r="H185" s="30"/>
      <c r="I185" s="30"/>
      <c r="J185" s="30"/>
      <c r="K185" s="1099"/>
      <c r="L185" s="88"/>
    </row>
    <row r="186" spans="2:12" s="787" customFormat="1">
      <c r="B186" s="2"/>
      <c r="C186" s="30"/>
      <c r="D186" s="30"/>
      <c r="E186" s="30"/>
      <c r="F186" s="30"/>
      <c r="G186" s="30"/>
      <c r="H186" s="30"/>
      <c r="I186" s="30"/>
      <c r="J186" s="30"/>
      <c r="K186" s="1099"/>
      <c r="L186" s="88"/>
    </row>
    <row r="187" spans="2:12" s="787" customFormat="1">
      <c r="B187" s="2"/>
      <c r="C187" s="30"/>
      <c r="D187" s="30"/>
      <c r="E187" s="30"/>
      <c r="F187" s="30"/>
      <c r="G187" s="30"/>
      <c r="H187" s="30"/>
      <c r="I187" s="30"/>
      <c r="J187" s="30"/>
      <c r="K187" s="1099"/>
      <c r="L187" s="88"/>
    </row>
    <row r="188" spans="2:12" s="787" customFormat="1">
      <c r="B188" s="2"/>
      <c r="C188" s="30"/>
      <c r="D188" s="30"/>
      <c r="E188" s="30"/>
      <c r="F188" s="30"/>
      <c r="G188" s="30"/>
      <c r="H188" s="30"/>
      <c r="I188" s="30"/>
      <c r="J188" s="30"/>
      <c r="K188" s="1099"/>
      <c r="L188" s="88"/>
    </row>
    <row r="189" spans="2:12" s="787" customFormat="1">
      <c r="B189" s="2"/>
      <c r="C189" s="30"/>
      <c r="D189" s="30"/>
      <c r="E189" s="30"/>
      <c r="F189" s="30"/>
      <c r="G189" s="30"/>
      <c r="H189" s="30"/>
      <c r="I189" s="30"/>
      <c r="J189" s="30"/>
      <c r="K189" s="1099"/>
      <c r="L189" s="88"/>
    </row>
    <row r="190" spans="2:12" s="787" customFormat="1">
      <c r="B190" s="2"/>
      <c r="C190" s="30"/>
      <c r="D190" s="30"/>
      <c r="E190" s="30"/>
      <c r="F190" s="30"/>
      <c r="G190" s="30"/>
      <c r="H190" s="30"/>
      <c r="I190" s="30"/>
      <c r="J190" s="30"/>
      <c r="K190" s="1099"/>
      <c r="L190" s="88"/>
    </row>
    <row r="191" spans="2:12" s="787" customFormat="1">
      <c r="B191" s="2"/>
      <c r="C191" s="30"/>
      <c r="D191" s="30"/>
      <c r="E191" s="30"/>
      <c r="F191" s="30"/>
      <c r="G191" s="30"/>
      <c r="H191" s="30"/>
      <c r="I191" s="30"/>
      <c r="J191" s="30"/>
      <c r="K191" s="1099"/>
      <c r="L191" s="88"/>
    </row>
    <row r="192" spans="2:12" s="787" customFormat="1">
      <c r="B192" s="2"/>
      <c r="C192" s="30"/>
      <c r="D192" s="30"/>
      <c r="E192" s="30"/>
      <c r="F192" s="30"/>
      <c r="G192" s="30"/>
      <c r="H192" s="30"/>
      <c r="I192" s="30"/>
      <c r="J192" s="30"/>
      <c r="K192" s="1099"/>
      <c r="L192" s="88"/>
    </row>
    <row r="193" spans="1:21" s="787" customFormat="1">
      <c r="A193" s="1101"/>
      <c r="B193" s="2"/>
      <c r="C193" s="30"/>
      <c r="D193" s="30"/>
      <c r="E193" s="30"/>
      <c r="F193" s="30"/>
      <c r="G193" s="30"/>
      <c r="H193" s="30"/>
      <c r="I193" s="30"/>
      <c r="J193" s="30"/>
      <c r="K193" s="1099"/>
      <c r="L193" s="88"/>
      <c r="M193" s="1101"/>
      <c r="N193" s="1101"/>
      <c r="O193" s="1101"/>
      <c r="P193" s="1101"/>
      <c r="Q193" s="1101"/>
      <c r="R193" s="1101"/>
      <c r="S193" s="1101"/>
      <c r="T193" s="1101"/>
      <c r="U193" s="1101"/>
    </row>
    <row r="194" spans="1:21" s="787" customFormat="1">
      <c r="A194" s="1101"/>
      <c r="B194" s="2"/>
      <c r="C194" s="30"/>
      <c r="D194" s="30"/>
      <c r="E194" s="30"/>
      <c r="F194" s="30"/>
      <c r="G194" s="30"/>
      <c r="H194" s="30"/>
      <c r="I194" s="30"/>
      <c r="J194" s="30"/>
      <c r="K194" s="1099"/>
      <c r="L194" s="88"/>
      <c r="M194" s="1101"/>
      <c r="N194" s="1101"/>
      <c r="O194" s="1101"/>
      <c r="P194" s="1101"/>
      <c r="Q194" s="1101"/>
      <c r="R194" s="1101"/>
      <c r="S194" s="1101"/>
      <c r="T194" s="1101"/>
      <c r="U194" s="1101"/>
    </row>
    <row r="195" spans="1:21" s="787" customFormat="1">
      <c r="A195" s="1101"/>
      <c r="B195" s="2"/>
      <c r="C195" s="30"/>
      <c r="D195" s="30"/>
      <c r="E195" s="30"/>
      <c r="F195" s="30"/>
      <c r="G195" s="30"/>
      <c r="H195" s="30"/>
      <c r="I195" s="30"/>
      <c r="J195" s="30"/>
      <c r="K195" s="1099"/>
      <c r="L195" s="88"/>
      <c r="M195" s="1101"/>
      <c r="N195" s="1101"/>
      <c r="O195" s="1101"/>
      <c r="P195" s="1101"/>
      <c r="Q195" s="1101"/>
      <c r="R195" s="1101"/>
      <c r="S195" s="1101"/>
      <c r="T195" s="1101"/>
      <c r="U195" s="1101"/>
    </row>
    <row r="196" spans="1:21" s="787" customFormat="1">
      <c r="A196" s="1101"/>
      <c r="B196" s="2"/>
      <c r="C196" s="30"/>
      <c r="D196" s="30"/>
      <c r="E196" s="30"/>
      <c r="F196" s="30"/>
      <c r="G196" s="30"/>
      <c r="H196" s="30"/>
      <c r="I196" s="30"/>
      <c r="J196" s="30"/>
      <c r="K196" s="1099"/>
      <c r="L196" s="88"/>
      <c r="M196" s="1101"/>
      <c r="N196" s="1101"/>
      <c r="O196" s="1101"/>
      <c r="P196" s="1101"/>
      <c r="Q196" s="1101"/>
      <c r="R196" s="1101"/>
      <c r="S196" s="1101"/>
      <c r="T196" s="1101"/>
      <c r="U196" s="1101"/>
    </row>
    <row r="197" spans="1:21" s="787" customFormat="1">
      <c r="A197" s="1101"/>
      <c r="B197" s="2"/>
      <c r="C197" s="30"/>
      <c r="D197" s="30"/>
      <c r="E197" s="30"/>
      <c r="F197" s="30"/>
      <c r="G197" s="30"/>
      <c r="H197" s="30"/>
      <c r="I197" s="30"/>
      <c r="J197" s="30"/>
      <c r="K197" s="1099"/>
      <c r="L197" s="88"/>
      <c r="M197" s="1101"/>
      <c r="N197" s="1101"/>
      <c r="O197" s="1101"/>
      <c r="P197" s="1101"/>
      <c r="Q197" s="1101"/>
      <c r="R197" s="1101"/>
      <c r="S197" s="1101"/>
      <c r="T197" s="1101"/>
      <c r="U197" s="1101"/>
    </row>
    <row r="198" spans="1:21" s="787" customFormat="1">
      <c r="A198" s="1101"/>
      <c r="B198" s="2"/>
      <c r="C198" s="30"/>
      <c r="D198" s="30"/>
      <c r="E198" s="30"/>
      <c r="F198" s="30"/>
      <c r="G198" s="30"/>
      <c r="H198" s="30"/>
      <c r="I198" s="30"/>
      <c r="J198" s="30"/>
      <c r="K198" s="1099"/>
      <c r="L198" s="88"/>
      <c r="M198" s="1101"/>
      <c r="N198" s="1101"/>
      <c r="O198" s="1101"/>
      <c r="P198" s="1101"/>
      <c r="Q198" s="1101"/>
      <c r="R198" s="1101"/>
      <c r="S198" s="1101"/>
      <c r="T198" s="1101"/>
      <c r="U198" s="1101"/>
    </row>
    <row r="199" spans="1:21" s="787" customFormat="1">
      <c r="A199" s="1101"/>
      <c r="B199" s="2"/>
      <c r="C199" s="30"/>
      <c r="D199" s="30"/>
      <c r="E199" s="30"/>
      <c r="F199" s="30"/>
      <c r="G199" s="30"/>
      <c r="H199" s="30"/>
      <c r="I199" s="30"/>
      <c r="J199" s="30"/>
      <c r="K199" s="1099"/>
      <c r="L199" s="88"/>
      <c r="M199" s="1101"/>
      <c r="N199" s="1101"/>
      <c r="O199" s="1101"/>
      <c r="P199" s="1101"/>
      <c r="Q199" s="1101"/>
      <c r="R199" s="1101"/>
      <c r="S199" s="1101"/>
      <c r="T199" s="1101"/>
      <c r="U199" s="1101"/>
    </row>
    <row r="200" spans="1:21" s="787" customFormat="1">
      <c r="A200" s="1101"/>
      <c r="B200" s="2"/>
      <c r="C200" s="30"/>
      <c r="D200" s="30"/>
      <c r="E200" s="30"/>
      <c r="F200" s="30"/>
      <c r="G200" s="30"/>
      <c r="H200" s="30"/>
      <c r="I200" s="30"/>
      <c r="J200" s="30"/>
      <c r="K200" s="1099"/>
      <c r="L200" s="88"/>
      <c r="M200" s="1101"/>
      <c r="N200" s="1101"/>
      <c r="O200" s="1101"/>
      <c r="P200" s="1101"/>
      <c r="Q200" s="1101"/>
      <c r="R200" s="1101"/>
      <c r="S200" s="1101"/>
      <c r="T200" s="1101"/>
      <c r="U200" s="1101"/>
    </row>
    <row r="201" spans="1:21" s="787" customFormat="1">
      <c r="A201" s="1101"/>
      <c r="B201" s="2"/>
      <c r="C201" s="30"/>
      <c r="D201" s="30"/>
      <c r="E201" s="30"/>
      <c r="F201" s="30"/>
      <c r="G201" s="30"/>
      <c r="H201" s="30"/>
      <c r="I201" s="30"/>
      <c r="J201" s="30"/>
      <c r="K201" s="1099"/>
      <c r="L201" s="88"/>
      <c r="M201" s="1101"/>
      <c r="N201" s="1101"/>
      <c r="O201" s="1101"/>
      <c r="P201" s="1101"/>
      <c r="Q201" s="1101"/>
      <c r="R201" s="1101"/>
      <c r="S201" s="1101"/>
      <c r="T201" s="1101"/>
      <c r="U201" s="1101"/>
    </row>
    <row r="202" spans="1:21" s="787" customFormat="1">
      <c r="A202" s="1101"/>
      <c r="B202" s="2"/>
      <c r="C202" s="30"/>
      <c r="D202" s="30"/>
      <c r="E202" s="30"/>
      <c r="F202" s="30"/>
      <c r="G202" s="30"/>
      <c r="H202" s="30"/>
      <c r="I202" s="30"/>
      <c r="J202" s="30"/>
      <c r="K202" s="1099"/>
      <c r="L202" s="88"/>
      <c r="M202" s="1101"/>
      <c r="N202" s="1101"/>
      <c r="O202" s="1101"/>
      <c r="P202" s="1101"/>
      <c r="Q202" s="1101"/>
      <c r="R202" s="1101"/>
      <c r="S202" s="1101"/>
      <c r="T202" s="1101"/>
      <c r="U202" s="1101"/>
    </row>
    <row r="203" spans="1:21" s="787" customFormat="1">
      <c r="A203" s="1101"/>
      <c r="B203" s="2"/>
      <c r="C203" s="30"/>
      <c r="D203" s="30"/>
      <c r="E203" s="30"/>
      <c r="F203" s="30"/>
      <c r="G203" s="30"/>
      <c r="H203" s="30"/>
      <c r="I203" s="30"/>
      <c r="J203" s="30"/>
      <c r="K203" s="1099"/>
      <c r="L203" s="88"/>
      <c r="M203" s="1101"/>
      <c r="N203" s="1101"/>
      <c r="O203" s="1101"/>
      <c r="P203" s="1101"/>
      <c r="Q203" s="1101"/>
      <c r="R203" s="1101"/>
      <c r="S203" s="1101"/>
      <c r="T203" s="1101"/>
      <c r="U203" s="1101"/>
    </row>
    <row r="204" spans="1:21" s="787" customFormat="1">
      <c r="A204" s="1101"/>
      <c r="B204" s="2"/>
      <c r="C204" s="30"/>
      <c r="D204" s="30"/>
      <c r="E204" s="30"/>
      <c r="F204" s="30"/>
      <c r="G204" s="30"/>
      <c r="H204" s="30"/>
      <c r="I204" s="30"/>
      <c r="J204" s="30"/>
      <c r="K204" s="1099"/>
      <c r="L204" s="88"/>
      <c r="M204" s="1101"/>
      <c r="N204" s="1101"/>
      <c r="O204" s="1101"/>
      <c r="P204" s="1101"/>
      <c r="Q204" s="1101"/>
      <c r="R204" s="1101"/>
      <c r="S204" s="1101"/>
      <c r="T204" s="1101"/>
      <c r="U204" s="1101"/>
    </row>
    <row r="205" spans="1:21">
      <c r="A205" s="1101"/>
      <c r="M205" s="1101"/>
      <c r="N205" s="1101"/>
      <c r="O205" s="1101"/>
      <c r="P205" s="1101"/>
      <c r="Q205" s="1101"/>
      <c r="R205" s="1101"/>
      <c r="S205" s="1101"/>
      <c r="T205" s="1101"/>
      <c r="U205" s="1101"/>
    </row>
    <row r="206" spans="1:21">
      <c r="A206" s="1101"/>
      <c r="M206" s="1101"/>
      <c r="N206" s="1101"/>
      <c r="O206" s="1101"/>
      <c r="P206" s="1101"/>
      <c r="Q206" s="1101"/>
      <c r="R206" s="1101"/>
      <c r="S206" s="1101"/>
      <c r="T206" s="1101"/>
      <c r="U206" s="1101"/>
    </row>
    <row r="207" spans="1:21">
      <c r="A207" s="1101"/>
      <c r="M207" s="1101"/>
      <c r="N207" s="1101"/>
      <c r="O207" s="1101"/>
      <c r="P207" s="1101"/>
      <c r="Q207" s="1101"/>
      <c r="R207" s="1101"/>
      <c r="S207" s="1101"/>
      <c r="T207" s="1101"/>
      <c r="U207" s="1101"/>
    </row>
    <row r="208" spans="1:21">
      <c r="A208" s="1101"/>
      <c r="M208" s="1101"/>
      <c r="N208" s="1101"/>
      <c r="O208" s="1101"/>
      <c r="P208" s="1101"/>
      <c r="Q208" s="1101"/>
      <c r="R208" s="1101"/>
      <c r="S208" s="1101"/>
      <c r="T208" s="1101"/>
      <c r="U208" s="1101"/>
    </row>
    <row r="209" spans="1:21">
      <c r="A209" s="1101"/>
      <c r="M209" s="1101"/>
      <c r="N209" s="1101"/>
      <c r="O209" s="1101"/>
      <c r="P209" s="1101"/>
      <c r="Q209" s="1101"/>
      <c r="R209" s="1101"/>
      <c r="S209" s="1101"/>
      <c r="T209" s="1101"/>
      <c r="U209" s="1101"/>
    </row>
    <row r="210" spans="1:21">
      <c r="A210" s="1101"/>
      <c r="M210" s="1101"/>
      <c r="N210" s="1101"/>
      <c r="O210" s="1101"/>
      <c r="P210" s="1101"/>
      <c r="Q210" s="1101"/>
      <c r="R210" s="1101"/>
      <c r="S210" s="1101"/>
      <c r="T210" s="1101"/>
      <c r="U210" s="1101"/>
    </row>
    <row r="211" spans="1:21">
      <c r="A211" s="1101"/>
      <c r="M211" s="1101"/>
      <c r="N211" s="1101"/>
      <c r="O211" s="1101"/>
      <c r="P211" s="1101"/>
      <c r="Q211" s="1101"/>
      <c r="R211" s="1101"/>
      <c r="S211" s="1101"/>
      <c r="T211" s="1101"/>
      <c r="U211" s="1101"/>
    </row>
    <row r="212" spans="1:21">
      <c r="A212" s="1101"/>
      <c r="M212" s="1101"/>
      <c r="N212" s="1101"/>
      <c r="O212" s="1101"/>
      <c r="P212" s="1101"/>
      <c r="Q212" s="1101"/>
      <c r="R212" s="1101"/>
      <c r="S212" s="1101"/>
      <c r="T212" s="1101"/>
      <c r="U212" s="1101"/>
    </row>
    <row r="213" spans="1:21">
      <c r="A213" s="1101"/>
      <c r="M213" s="1101"/>
      <c r="N213" s="1101"/>
      <c r="O213" s="1101"/>
      <c r="P213" s="1101"/>
      <c r="Q213" s="1101"/>
      <c r="R213" s="1101"/>
      <c r="S213" s="1101"/>
      <c r="T213" s="1101"/>
      <c r="U213" s="1101"/>
    </row>
    <row r="214" spans="1:21">
      <c r="A214" s="1101"/>
      <c r="M214" s="1101"/>
      <c r="N214" s="1101"/>
      <c r="O214" s="1101"/>
      <c r="P214" s="1101"/>
      <c r="Q214" s="1101"/>
      <c r="R214" s="1101"/>
      <c r="S214" s="1101"/>
      <c r="T214" s="1101"/>
      <c r="U214" s="1101"/>
    </row>
    <row r="215" spans="1:21">
      <c r="A215" s="1101"/>
      <c r="M215" s="1101"/>
      <c r="N215" s="1101"/>
      <c r="O215" s="1101"/>
      <c r="P215" s="1101"/>
      <c r="Q215" s="1101"/>
      <c r="R215" s="1101"/>
      <c r="S215" s="1101"/>
      <c r="T215" s="1101"/>
      <c r="U215" s="1101"/>
    </row>
    <row r="216" spans="1:21">
      <c r="A216" s="1101"/>
      <c r="M216" s="1101"/>
      <c r="N216" s="1101"/>
      <c r="O216" s="1101"/>
      <c r="P216" s="1101"/>
      <c r="Q216" s="1101"/>
      <c r="R216" s="1101"/>
      <c r="S216" s="1101"/>
      <c r="T216" s="1101"/>
      <c r="U216" s="1101"/>
    </row>
    <row r="217" spans="1:21">
      <c r="A217" s="1101"/>
      <c r="M217" s="1101"/>
      <c r="N217" s="1101"/>
      <c r="O217" s="1101"/>
      <c r="P217" s="1101"/>
      <c r="Q217" s="1101"/>
      <c r="R217" s="1101"/>
      <c r="S217" s="1101"/>
      <c r="T217" s="1101"/>
      <c r="U217" s="1101"/>
    </row>
    <row r="218" spans="1:21">
      <c r="A218" s="44"/>
      <c r="M218" s="1101"/>
      <c r="N218" s="1101"/>
      <c r="O218" s="1101"/>
      <c r="P218" s="1101"/>
      <c r="Q218" s="1101"/>
      <c r="R218" s="1101"/>
      <c r="S218" s="1101"/>
      <c r="T218" s="1101"/>
      <c r="U218" s="1101"/>
    </row>
    <row r="219" spans="1:21">
      <c r="A219" s="1101"/>
      <c r="L219" s="147"/>
      <c r="M219" s="1101"/>
      <c r="N219" s="1101"/>
      <c r="O219" s="1101"/>
      <c r="P219" s="1101"/>
      <c r="Q219" s="1101"/>
      <c r="R219" s="1101"/>
      <c r="S219" s="1101"/>
      <c r="T219" s="1101"/>
      <c r="U219" s="1101"/>
    </row>
    <row r="220" spans="1:21">
      <c r="A220" s="1101"/>
      <c r="M220" s="1101"/>
      <c r="N220" s="1101"/>
      <c r="O220" s="1101"/>
      <c r="P220" s="1101"/>
      <c r="Q220" s="1101"/>
      <c r="R220" s="1101"/>
      <c r="S220" s="1101"/>
      <c r="T220" s="1101"/>
      <c r="U220" s="1101"/>
    </row>
    <row r="221" spans="1:21">
      <c r="A221" s="1101"/>
      <c r="M221" s="1101"/>
      <c r="N221" s="1101"/>
      <c r="O221" s="1101"/>
      <c r="P221" s="1101"/>
      <c r="Q221" s="1101"/>
      <c r="R221" s="1101"/>
      <c r="S221" s="1101"/>
      <c r="T221" s="1101"/>
      <c r="U221" s="1101"/>
    </row>
    <row r="222" spans="1:21">
      <c r="A222" s="1101"/>
      <c r="M222" s="1101"/>
      <c r="N222" s="1101"/>
      <c r="O222" s="1101"/>
      <c r="P222" s="1101"/>
      <c r="Q222" s="1101"/>
      <c r="R222" s="1101"/>
      <c r="S222" s="1101"/>
      <c r="T222" s="1101"/>
      <c r="U222" s="1101"/>
    </row>
    <row r="223" spans="1:21">
      <c r="A223" s="1101"/>
      <c r="M223" s="1101"/>
      <c r="N223" s="1101"/>
      <c r="O223" s="1101"/>
      <c r="P223" s="1101"/>
      <c r="Q223" s="1101"/>
      <c r="R223" s="1101"/>
      <c r="S223" s="1101"/>
      <c r="T223" s="1101"/>
      <c r="U223" s="1101"/>
    </row>
    <row r="224" spans="1:21">
      <c r="A224" s="1101"/>
      <c r="M224" s="1101"/>
      <c r="N224" s="1101"/>
      <c r="O224" s="1101"/>
      <c r="P224" s="1101"/>
      <c r="Q224" s="1101"/>
      <c r="R224" s="1101"/>
      <c r="S224" s="1101"/>
      <c r="T224" s="1101"/>
      <c r="U224" s="1101"/>
    </row>
    <row r="225" spans="1:21">
      <c r="A225" s="1101"/>
      <c r="M225" s="1101"/>
      <c r="N225" s="1101"/>
      <c r="O225" s="1101"/>
      <c r="P225" s="1101"/>
      <c r="Q225" s="1101"/>
      <c r="R225" s="1101"/>
      <c r="S225" s="1101"/>
      <c r="T225" s="1101"/>
      <c r="U225" s="1101"/>
    </row>
    <row r="226" spans="1:21">
      <c r="A226" s="1101"/>
      <c r="B226" s="1101"/>
      <c r="C226" s="1101"/>
      <c r="D226" s="1101"/>
      <c r="E226" s="1101"/>
      <c r="F226" s="1101"/>
      <c r="G226" s="1101"/>
      <c r="H226" s="1101"/>
      <c r="I226" s="1101"/>
      <c r="J226" s="1101"/>
      <c r="M226" s="1101"/>
      <c r="N226" s="1101"/>
      <c r="O226" s="1101"/>
      <c r="P226" s="1101"/>
      <c r="Q226" s="1101"/>
      <c r="R226" s="1101"/>
      <c r="S226" s="1101"/>
      <c r="T226" s="1101"/>
      <c r="U226" s="1101"/>
    </row>
    <row r="227" spans="1:21">
      <c r="A227" s="1101"/>
      <c r="M227" s="1101"/>
      <c r="N227" s="1101"/>
      <c r="O227" s="1101"/>
      <c r="P227" s="1101"/>
      <c r="Q227" s="1101"/>
      <c r="R227" s="1101"/>
      <c r="S227" s="1101"/>
      <c r="T227" s="1101"/>
      <c r="U227" s="1101"/>
    </row>
    <row r="228" spans="1:21">
      <c r="A228" s="1101"/>
      <c r="M228" s="1101"/>
      <c r="N228" s="1101"/>
      <c r="O228" s="1101"/>
      <c r="P228" s="1101"/>
      <c r="Q228" s="1101"/>
      <c r="R228" s="1101"/>
      <c r="S228" s="1101"/>
      <c r="T228" s="1101"/>
      <c r="U228" s="1101"/>
    </row>
    <row r="229" spans="1:21">
      <c r="A229" s="1101"/>
      <c r="M229" s="1101"/>
      <c r="N229" s="1101"/>
      <c r="O229" s="1101"/>
      <c r="P229" s="1101"/>
      <c r="Q229" s="1101"/>
      <c r="R229" s="1101"/>
      <c r="S229" s="1101"/>
      <c r="T229" s="1101"/>
      <c r="U229" s="1101"/>
    </row>
    <row r="230" spans="1:21">
      <c r="A230" s="1101"/>
      <c r="M230" s="1101"/>
      <c r="N230" s="1101"/>
      <c r="O230" s="1101"/>
      <c r="P230" s="1101"/>
      <c r="Q230" s="1101"/>
      <c r="R230" s="1101"/>
      <c r="S230" s="1101"/>
      <c r="T230" s="1101"/>
      <c r="U230" s="1101"/>
    </row>
    <row r="231" spans="1:21">
      <c r="A231" s="1101"/>
      <c r="M231" s="1101"/>
      <c r="N231" s="1101"/>
      <c r="O231" s="1101"/>
      <c r="P231" s="1101"/>
      <c r="Q231" s="1101"/>
      <c r="R231" s="1101"/>
      <c r="S231" s="1101"/>
      <c r="T231" s="1101"/>
      <c r="U231" s="1101"/>
    </row>
    <row r="232" spans="1:21">
      <c r="A232" s="1101"/>
      <c r="M232" s="1101"/>
      <c r="N232" s="1101"/>
      <c r="O232" s="1101"/>
      <c r="P232" s="1101"/>
      <c r="Q232" s="1101"/>
      <c r="R232" s="1101"/>
      <c r="S232" s="1101"/>
      <c r="T232" s="1101"/>
      <c r="U232" s="1101"/>
    </row>
    <row r="233" spans="1:21">
      <c r="A233" s="1101"/>
      <c r="M233" s="1101"/>
      <c r="N233" s="1101"/>
      <c r="O233" s="1101"/>
      <c r="P233" s="1101"/>
      <c r="Q233" s="1101"/>
      <c r="R233" s="1101"/>
      <c r="S233" s="1101"/>
      <c r="T233" s="1101"/>
      <c r="U233" s="1101"/>
    </row>
    <row r="234" spans="1:21">
      <c r="A234" s="1101"/>
      <c r="M234" s="1101"/>
      <c r="N234" s="1101"/>
      <c r="O234" s="1101"/>
      <c r="P234" s="1101"/>
      <c r="Q234" s="1101"/>
      <c r="R234" s="1101"/>
      <c r="S234" s="1101"/>
      <c r="T234" s="1101"/>
      <c r="U234" s="1101"/>
    </row>
    <row r="235" spans="1:21">
      <c r="A235" s="1101"/>
      <c r="M235" s="1101"/>
      <c r="N235" s="1101"/>
      <c r="O235" s="1101"/>
      <c r="P235" s="1101"/>
      <c r="Q235" s="1101"/>
      <c r="R235" s="1101"/>
      <c r="S235" s="1101"/>
      <c r="T235" s="1101"/>
      <c r="U235" s="1101"/>
    </row>
    <row r="236" spans="1:21">
      <c r="A236" s="1101"/>
      <c r="M236" s="1101"/>
      <c r="N236" s="1101"/>
      <c r="O236" s="1101"/>
      <c r="P236" s="1101"/>
      <c r="Q236" s="1101"/>
      <c r="R236" s="1101"/>
      <c r="S236" s="1101"/>
      <c r="T236" s="1101"/>
      <c r="U236" s="1101"/>
    </row>
    <row r="237" spans="1:21">
      <c r="A237" s="1101"/>
      <c r="M237" s="1101"/>
      <c r="N237" s="1101"/>
      <c r="O237" s="1101"/>
      <c r="P237" s="1101"/>
      <c r="Q237" s="1101"/>
      <c r="R237" s="1101"/>
      <c r="S237" s="1101"/>
      <c r="T237" s="1101"/>
      <c r="U237" s="1101"/>
    </row>
    <row r="238" spans="1:21">
      <c r="A238" s="1101"/>
      <c r="M238" s="1101"/>
      <c r="N238" s="1101"/>
      <c r="O238" s="1101"/>
      <c r="P238" s="1101"/>
      <c r="Q238" s="1101"/>
      <c r="R238" s="1101"/>
      <c r="S238" s="1101"/>
      <c r="T238" s="1101"/>
      <c r="U238" s="1101"/>
    </row>
    <row r="239" spans="1:21">
      <c r="A239" s="1101"/>
      <c r="M239" s="1101"/>
      <c r="N239" s="1101"/>
      <c r="O239" s="1101"/>
      <c r="P239" s="1101"/>
      <c r="Q239" s="1101"/>
      <c r="R239" s="1101"/>
      <c r="S239" s="1101"/>
      <c r="T239" s="1101"/>
      <c r="U239" s="1101"/>
    </row>
    <row r="240" spans="1:21">
      <c r="A240" s="1101"/>
      <c r="M240" s="1101"/>
      <c r="N240" s="1101"/>
      <c r="O240" s="1101"/>
      <c r="P240" s="1101"/>
      <c r="Q240" s="1101"/>
      <c r="R240" s="1101"/>
      <c r="S240" s="1101"/>
      <c r="T240" s="1101"/>
      <c r="U240" s="1101"/>
    </row>
    <row r="241" spans="1:21">
      <c r="A241" s="1101"/>
      <c r="M241" s="1101"/>
      <c r="N241" s="1101"/>
      <c r="O241" s="1101"/>
      <c r="P241" s="1101"/>
      <c r="Q241" s="1101"/>
      <c r="R241" s="1101"/>
      <c r="S241" s="1101"/>
      <c r="T241" s="1101"/>
      <c r="U241" s="1101"/>
    </row>
    <row r="242" spans="1:21">
      <c r="A242" s="1101"/>
      <c r="M242" s="1101"/>
      <c r="N242" s="1101"/>
      <c r="O242" s="1101"/>
      <c r="P242" s="1101"/>
      <c r="Q242" s="1101"/>
      <c r="R242" s="1101"/>
      <c r="S242" s="1101"/>
      <c r="T242" s="1101"/>
      <c r="U242" s="1101"/>
    </row>
    <row r="243" spans="1:21">
      <c r="A243" s="1101"/>
      <c r="M243" s="1101"/>
      <c r="N243" s="1101"/>
      <c r="O243" s="1101"/>
      <c r="P243" s="1101"/>
      <c r="Q243" s="1101"/>
      <c r="R243" s="1101"/>
      <c r="S243" s="1101"/>
      <c r="T243" s="1101"/>
      <c r="U243" s="1101"/>
    </row>
    <row r="244" spans="1:21">
      <c r="A244" s="1101"/>
      <c r="L244" s="147"/>
      <c r="M244" s="1101"/>
      <c r="N244" s="1101"/>
      <c r="O244" s="1101"/>
      <c r="P244" s="1101"/>
      <c r="Q244" s="1101"/>
      <c r="R244" s="1101"/>
      <c r="S244" s="1101"/>
      <c r="T244" s="1101"/>
      <c r="U244" s="1101"/>
    </row>
    <row r="245" spans="1:21">
      <c r="A245" s="1101"/>
      <c r="M245" s="1101"/>
      <c r="N245" s="1101"/>
      <c r="O245" s="1101"/>
      <c r="P245" s="1101"/>
      <c r="Q245" s="1101"/>
      <c r="R245" s="1101"/>
      <c r="S245" s="1101"/>
      <c r="T245" s="1101"/>
      <c r="U245" s="1101"/>
    </row>
    <row r="246" spans="1:21">
      <c r="A246" s="44"/>
      <c r="M246" s="1101"/>
      <c r="N246" s="1101"/>
      <c r="O246" s="1101"/>
      <c r="P246" s="1101"/>
      <c r="Q246" s="1101"/>
      <c r="R246" s="1101"/>
      <c r="S246" s="1101"/>
      <c r="T246" s="1101"/>
      <c r="U246" s="1101"/>
    </row>
    <row r="247" spans="1:21">
      <c r="A247" s="1101"/>
      <c r="M247" s="1101"/>
      <c r="N247" s="1101"/>
      <c r="O247" s="1101"/>
      <c r="P247" s="1101"/>
      <c r="Q247" s="1101"/>
      <c r="R247" s="1101"/>
      <c r="S247" s="1101"/>
      <c r="T247" s="1101"/>
      <c r="U247" s="1101"/>
    </row>
    <row r="248" spans="1:21">
      <c r="A248" s="1101"/>
      <c r="M248" s="1101"/>
      <c r="N248" s="1101"/>
      <c r="O248" s="1101"/>
      <c r="P248" s="1101"/>
      <c r="Q248" s="1101"/>
      <c r="R248" s="1101"/>
      <c r="S248" s="1101"/>
      <c r="T248" s="1101"/>
      <c r="U248" s="1101"/>
    </row>
    <row r="249" spans="1:21">
      <c r="A249" s="1101"/>
      <c r="M249" s="1101"/>
      <c r="N249" s="1101"/>
      <c r="O249" s="1101"/>
      <c r="P249" s="1101"/>
      <c r="Q249" s="1101"/>
      <c r="R249" s="1101"/>
      <c r="S249" s="1101"/>
      <c r="T249" s="1101"/>
      <c r="U249" s="1101"/>
    </row>
    <row r="250" spans="1:21">
      <c r="A250" s="1101"/>
      <c r="M250" s="1101"/>
      <c r="N250" s="1101"/>
      <c r="O250" s="1101"/>
      <c r="P250" s="1101"/>
      <c r="Q250" s="1101"/>
      <c r="R250" s="1101"/>
      <c r="S250" s="1101"/>
      <c r="T250" s="1101"/>
      <c r="U250" s="1101"/>
    </row>
    <row r="251" spans="1:21">
      <c r="A251" s="1101"/>
      <c r="M251" s="1101"/>
      <c r="N251" s="1101"/>
      <c r="O251" s="1101"/>
      <c r="P251" s="1101"/>
      <c r="Q251" s="1101"/>
      <c r="R251" s="1101"/>
      <c r="S251" s="1101"/>
      <c r="T251" s="1101"/>
      <c r="U251" s="1101"/>
    </row>
    <row r="252" spans="1:21">
      <c r="A252" s="1101"/>
      <c r="M252" s="1101"/>
      <c r="N252" s="1101"/>
      <c r="O252" s="1101"/>
      <c r="P252" s="1101"/>
      <c r="Q252" s="1101"/>
      <c r="R252" s="1101"/>
      <c r="S252" s="1101"/>
      <c r="T252" s="1101"/>
      <c r="U252" s="1101"/>
    </row>
    <row r="253" spans="1:21">
      <c r="A253" s="1101"/>
      <c r="M253" s="1101"/>
      <c r="N253" s="1101"/>
      <c r="O253" s="1101"/>
      <c r="P253" s="1101"/>
      <c r="Q253" s="1101"/>
      <c r="R253" s="1101"/>
      <c r="S253" s="1101"/>
      <c r="T253" s="1101"/>
      <c r="U253" s="1101"/>
    </row>
    <row r="254" spans="1:21">
      <c r="A254" s="1101"/>
      <c r="M254" s="1101"/>
      <c r="N254" s="1101"/>
      <c r="O254" s="1101"/>
      <c r="P254" s="1101"/>
      <c r="Q254" s="1101"/>
      <c r="R254" s="1101"/>
      <c r="S254" s="1101"/>
      <c r="T254" s="1101"/>
      <c r="U254" s="1101"/>
    </row>
    <row r="255" spans="1:21">
      <c r="A255" s="1101"/>
      <c r="M255" s="1101"/>
      <c r="N255" s="1101"/>
      <c r="O255" s="1101"/>
      <c r="P255" s="1101"/>
      <c r="Q255" s="1101"/>
      <c r="R255" s="1101"/>
      <c r="S255" s="1101"/>
      <c r="T255" s="1101"/>
      <c r="U255" s="1101"/>
    </row>
    <row r="256" spans="1:21">
      <c r="A256" s="1101"/>
      <c r="M256" s="1101"/>
      <c r="N256" s="1101"/>
      <c r="O256" s="1101"/>
      <c r="P256" s="1101"/>
      <c r="Q256" s="1101"/>
      <c r="R256" s="1101"/>
      <c r="S256" s="1101"/>
      <c r="T256" s="1101"/>
      <c r="U256" s="1101"/>
    </row>
    <row r="257" spans="1:21">
      <c r="A257" s="1101"/>
      <c r="M257" s="1101"/>
      <c r="N257" s="1101"/>
      <c r="O257" s="1101"/>
      <c r="P257" s="1101"/>
      <c r="Q257" s="1101"/>
      <c r="R257" s="1101"/>
      <c r="S257" s="1101"/>
      <c r="T257" s="1101"/>
      <c r="U257" s="1101"/>
    </row>
    <row r="258" spans="1:21">
      <c r="A258" s="1101"/>
      <c r="M258" s="1101"/>
      <c r="N258" s="1101"/>
      <c r="O258" s="1101"/>
      <c r="P258" s="1101"/>
      <c r="Q258" s="1101"/>
      <c r="R258" s="1101"/>
      <c r="S258" s="1101"/>
      <c r="T258" s="1101"/>
      <c r="U258" s="1101"/>
    </row>
    <row r="259" spans="1:21">
      <c r="A259" s="1101"/>
      <c r="M259" s="1101"/>
      <c r="N259" s="1101"/>
      <c r="O259" s="1101"/>
      <c r="P259" s="1101"/>
      <c r="Q259" s="1101"/>
      <c r="R259" s="1101"/>
      <c r="S259" s="1101"/>
      <c r="T259" s="1101"/>
      <c r="U259" s="1101"/>
    </row>
    <row r="260" spans="1:21">
      <c r="A260" s="1101"/>
      <c r="M260" s="1101"/>
      <c r="N260" s="1101"/>
      <c r="O260" s="1101"/>
      <c r="P260" s="1101"/>
      <c r="Q260" s="1101"/>
      <c r="R260" s="1101"/>
      <c r="S260" s="1101"/>
      <c r="T260" s="1101"/>
      <c r="U260" s="1101"/>
    </row>
    <row r="261" spans="1:21">
      <c r="A261" s="1101"/>
      <c r="M261" s="1101"/>
      <c r="N261" s="1101"/>
      <c r="O261" s="1101"/>
      <c r="P261" s="1101"/>
      <c r="Q261" s="1101"/>
      <c r="R261" s="1101"/>
      <c r="S261" s="1101"/>
      <c r="T261" s="1101"/>
      <c r="U261" s="1101"/>
    </row>
    <row r="262" spans="1:21">
      <c r="A262" s="1101"/>
      <c r="M262" s="1101"/>
      <c r="N262" s="1101"/>
      <c r="O262" s="1101"/>
      <c r="P262" s="1101"/>
      <c r="Q262" s="1101"/>
      <c r="R262" s="1101"/>
      <c r="S262" s="1101"/>
      <c r="T262" s="1101"/>
      <c r="U262" s="1101"/>
    </row>
    <row r="263" spans="1:21">
      <c r="A263" s="1101"/>
      <c r="M263" s="1101"/>
      <c r="N263" s="1101"/>
      <c r="O263" s="1101"/>
      <c r="P263" s="1101"/>
      <c r="Q263" s="1101"/>
      <c r="R263" s="1101"/>
      <c r="S263" s="1101"/>
      <c r="T263" s="1101"/>
      <c r="U263" s="1101"/>
    </row>
    <row r="264" spans="1:21">
      <c r="A264" s="1101"/>
      <c r="K264" s="1101"/>
      <c r="M264" s="1101"/>
      <c r="N264" s="1101"/>
      <c r="O264" s="1101"/>
      <c r="P264" s="1101"/>
      <c r="Q264" s="1101"/>
      <c r="R264" s="1101"/>
      <c r="S264" s="1101"/>
      <c r="T264" s="1101"/>
      <c r="U264" s="1101"/>
    </row>
    <row r="265" spans="1:21">
      <c r="A265" s="1101"/>
      <c r="M265" s="1101"/>
      <c r="N265" s="1101"/>
      <c r="O265" s="1101"/>
      <c r="P265" s="1101"/>
      <c r="Q265" s="1101"/>
      <c r="R265" s="1101"/>
      <c r="S265" s="1101"/>
      <c r="T265" s="1101"/>
      <c r="U265" s="1101"/>
    </row>
    <row r="266" spans="1:21">
      <c r="A266" s="1101"/>
      <c r="M266" s="1101"/>
      <c r="N266" s="1101"/>
      <c r="O266" s="1101"/>
      <c r="P266" s="1101"/>
      <c r="Q266" s="1101"/>
      <c r="R266" s="1101"/>
      <c r="S266" s="1101"/>
      <c r="T266" s="1101"/>
      <c r="U266" s="1101"/>
    </row>
    <row r="267" spans="1:21">
      <c r="A267" s="1101"/>
      <c r="M267" s="1101"/>
      <c r="N267" s="1101"/>
      <c r="O267" s="1101"/>
      <c r="P267" s="1101"/>
      <c r="Q267" s="1101"/>
      <c r="R267" s="1101"/>
      <c r="S267" s="1101"/>
      <c r="T267" s="1101"/>
      <c r="U267" s="1101"/>
    </row>
    <row r="268" spans="1:21">
      <c r="A268" s="1101"/>
      <c r="M268" s="1101"/>
      <c r="N268" s="1101"/>
      <c r="O268" s="1101"/>
      <c r="P268" s="1101"/>
      <c r="Q268" s="1101"/>
      <c r="R268" s="1101"/>
      <c r="S268" s="1101"/>
      <c r="T268" s="1101"/>
      <c r="U268" s="1101"/>
    </row>
    <row r="269" spans="1:21">
      <c r="A269" s="1101"/>
      <c r="M269" s="1101"/>
      <c r="N269" s="1101"/>
      <c r="O269" s="1101"/>
      <c r="P269" s="1101"/>
      <c r="Q269" s="1101"/>
      <c r="R269" s="1101"/>
      <c r="S269" s="1101"/>
      <c r="T269" s="1101"/>
      <c r="U269" s="1101"/>
    </row>
    <row r="270" spans="1:21">
      <c r="A270" s="1101"/>
      <c r="M270" s="1101"/>
      <c r="N270" s="1101"/>
      <c r="O270" s="1101"/>
      <c r="P270" s="1101"/>
      <c r="Q270" s="1101"/>
      <c r="R270" s="1101"/>
      <c r="S270" s="1101"/>
      <c r="T270" s="1101"/>
      <c r="U270" s="1101"/>
    </row>
    <row r="271" spans="1:21">
      <c r="A271" s="1101"/>
      <c r="M271" s="1101"/>
      <c r="N271" s="1101"/>
      <c r="O271" s="1101"/>
      <c r="P271" s="1101"/>
      <c r="Q271" s="1101"/>
      <c r="R271" s="1101"/>
      <c r="S271" s="1101"/>
      <c r="T271" s="1101"/>
      <c r="U271" s="1101"/>
    </row>
    <row r="272" spans="1:21">
      <c r="A272" s="1101"/>
      <c r="M272" s="1101"/>
      <c r="N272" s="1101"/>
      <c r="O272" s="1101"/>
      <c r="P272" s="1101"/>
      <c r="Q272" s="1101"/>
      <c r="R272" s="1101"/>
      <c r="S272" s="1101"/>
      <c r="T272" s="1101"/>
      <c r="U272" s="1101"/>
    </row>
    <row r="273" spans="1:21">
      <c r="A273" s="1101"/>
      <c r="M273" s="1101"/>
      <c r="N273" s="1101"/>
      <c r="O273" s="1101"/>
      <c r="P273" s="1101"/>
      <c r="Q273" s="1101"/>
      <c r="R273" s="1101"/>
      <c r="S273" s="1101"/>
      <c r="T273" s="1101"/>
      <c r="U273" s="1101"/>
    </row>
    <row r="274" spans="1:21">
      <c r="A274" s="1101"/>
      <c r="M274" s="1101"/>
      <c r="N274" s="1101"/>
      <c r="O274" s="1101"/>
      <c r="P274" s="1101"/>
      <c r="Q274" s="1101"/>
      <c r="R274" s="1101"/>
      <c r="S274" s="1101"/>
      <c r="T274" s="1101"/>
      <c r="U274" s="1101"/>
    </row>
    <row r="275" spans="1:21">
      <c r="A275" s="1101"/>
      <c r="M275" s="1101"/>
      <c r="N275" s="1101"/>
      <c r="O275" s="1101"/>
      <c r="P275" s="1101"/>
      <c r="Q275" s="1101"/>
      <c r="R275" s="1101"/>
      <c r="S275" s="1101"/>
      <c r="T275" s="1101"/>
      <c r="U275" s="1101"/>
    </row>
    <row r="276" spans="1:21">
      <c r="A276" s="1101"/>
      <c r="M276" s="1101"/>
      <c r="N276" s="1101"/>
      <c r="O276" s="1101"/>
      <c r="P276" s="1101"/>
      <c r="Q276" s="1101"/>
      <c r="R276" s="1101"/>
      <c r="S276" s="1101"/>
      <c r="T276" s="1101"/>
      <c r="U276" s="1101"/>
    </row>
    <row r="277" spans="1:21">
      <c r="A277" s="1101"/>
      <c r="M277" s="1101"/>
      <c r="N277" s="1101"/>
      <c r="O277" s="1101"/>
      <c r="P277" s="1101"/>
      <c r="Q277" s="1101"/>
      <c r="R277" s="1101"/>
      <c r="S277" s="1101"/>
      <c r="T277" s="1101"/>
      <c r="U277" s="1101"/>
    </row>
    <row r="278" spans="1:21">
      <c r="A278" s="1101"/>
      <c r="M278" s="1101"/>
      <c r="N278" s="1101"/>
      <c r="O278" s="1101"/>
      <c r="P278" s="1101"/>
      <c r="Q278" s="1101"/>
      <c r="R278" s="1101"/>
      <c r="S278" s="1101"/>
      <c r="T278" s="1101"/>
      <c r="U278" s="1101"/>
    </row>
    <row r="279" spans="1:21">
      <c r="A279" s="1101"/>
      <c r="M279" s="1101"/>
      <c r="N279" s="1101"/>
      <c r="O279" s="1101"/>
      <c r="P279" s="1101"/>
      <c r="Q279" s="1101"/>
      <c r="R279" s="1101"/>
      <c r="S279" s="1101"/>
      <c r="T279" s="1101"/>
      <c r="U279" s="1101"/>
    </row>
    <row r="280" spans="1:21">
      <c r="A280" s="1101"/>
      <c r="M280" s="1101"/>
      <c r="N280" s="1101"/>
      <c r="O280" s="1101"/>
      <c r="P280" s="1101"/>
      <c r="Q280" s="1101"/>
      <c r="R280" s="1101"/>
      <c r="S280" s="1101"/>
      <c r="T280" s="1101"/>
      <c r="U280" s="1101"/>
    </row>
    <row r="281" spans="1:21">
      <c r="A281" s="1101"/>
      <c r="M281" s="1101"/>
      <c r="N281" s="1101"/>
      <c r="O281" s="1101"/>
      <c r="P281" s="1101"/>
      <c r="Q281" s="1101"/>
      <c r="R281" s="1101"/>
      <c r="S281" s="1101"/>
      <c r="T281" s="1101"/>
      <c r="U281" s="1101"/>
    </row>
    <row r="282" spans="1:21">
      <c r="A282" s="1101"/>
      <c r="M282" s="1101"/>
      <c r="N282" s="1101"/>
      <c r="O282" s="1101"/>
      <c r="P282" s="1101"/>
      <c r="Q282" s="1101"/>
      <c r="R282" s="1101"/>
      <c r="S282" s="1101"/>
      <c r="T282" s="1101"/>
      <c r="U282" s="1101"/>
    </row>
    <row r="283" spans="1:21">
      <c r="A283" s="1101"/>
      <c r="M283" s="1101"/>
      <c r="N283" s="1101"/>
      <c r="O283" s="1101"/>
      <c r="P283" s="1101"/>
      <c r="Q283" s="1101"/>
      <c r="R283" s="1101"/>
      <c r="S283" s="1101"/>
      <c r="T283" s="1101"/>
      <c r="U283" s="1101"/>
    </row>
    <row r="284" spans="1:21">
      <c r="A284" s="1101"/>
      <c r="M284" s="1101"/>
      <c r="N284" s="1101"/>
      <c r="O284" s="1101"/>
      <c r="P284" s="1101"/>
      <c r="Q284" s="1101"/>
      <c r="R284" s="1101"/>
      <c r="S284" s="1101"/>
      <c r="T284" s="1101"/>
      <c r="U284" s="1101"/>
    </row>
    <row r="285" spans="1:21">
      <c r="A285" s="1101"/>
      <c r="M285" s="1101"/>
      <c r="N285" s="1101"/>
      <c r="O285" s="1101"/>
      <c r="P285" s="1101"/>
      <c r="Q285" s="1101"/>
      <c r="R285" s="1101"/>
      <c r="S285" s="1101"/>
      <c r="T285" s="1101"/>
      <c r="U285" s="1101"/>
    </row>
    <row r="286" spans="1:21">
      <c r="A286" s="1101"/>
      <c r="M286" s="1101"/>
      <c r="N286" s="1101"/>
      <c r="O286" s="1101"/>
      <c r="P286" s="1101"/>
      <c r="Q286" s="1101"/>
      <c r="R286" s="1101"/>
      <c r="S286" s="1101"/>
      <c r="T286" s="1101"/>
      <c r="U286" s="1101"/>
    </row>
    <row r="287" spans="1:21">
      <c r="A287" s="1101"/>
      <c r="M287" s="1101"/>
      <c r="N287" s="1101"/>
      <c r="O287" s="1101"/>
      <c r="P287" s="1101"/>
      <c r="Q287" s="1101"/>
      <c r="R287" s="1101"/>
      <c r="S287" s="1101"/>
      <c r="T287" s="1101"/>
      <c r="U287" s="1101"/>
    </row>
    <row r="288" spans="1:21">
      <c r="A288" s="1101"/>
      <c r="M288" s="1101"/>
      <c r="N288" s="1101"/>
      <c r="O288" s="1101"/>
      <c r="P288" s="1101"/>
      <c r="Q288" s="1101"/>
      <c r="R288" s="1101"/>
      <c r="S288" s="1101"/>
      <c r="T288" s="1101"/>
      <c r="U288" s="1101"/>
    </row>
    <row r="289" spans="1:21">
      <c r="A289" s="1101"/>
      <c r="M289" s="1101"/>
      <c r="N289" s="1101"/>
      <c r="O289" s="1101"/>
      <c r="P289" s="1101"/>
      <c r="Q289" s="1101"/>
      <c r="R289" s="1101"/>
      <c r="S289" s="1101"/>
      <c r="T289" s="1101"/>
      <c r="U289" s="1101"/>
    </row>
    <row r="290" spans="1:21">
      <c r="A290" s="1101"/>
      <c r="D290" s="1101"/>
      <c r="E290" s="1101"/>
      <c r="F290" s="1101"/>
      <c r="G290" s="1101"/>
      <c r="H290" s="1101"/>
      <c r="I290" s="1101"/>
      <c r="J290" s="1101"/>
      <c r="K290" s="1101"/>
      <c r="M290" s="1101"/>
      <c r="N290" s="1101"/>
      <c r="O290" s="1101"/>
      <c r="P290" s="1101"/>
      <c r="Q290" s="1101"/>
      <c r="R290" s="1101"/>
      <c r="S290" s="1101"/>
      <c r="T290" s="1101"/>
      <c r="U290" s="1101"/>
    </row>
    <row r="291" spans="1:21">
      <c r="A291" s="1101"/>
      <c r="M291" s="1101"/>
      <c r="N291" s="1101"/>
      <c r="O291" s="1101"/>
      <c r="P291" s="1101"/>
      <c r="Q291" s="1101"/>
      <c r="R291" s="1101"/>
      <c r="S291" s="1101"/>
      <c r="T291" s="1101"/>
      <c r="U291" s="1101"/>
    </row>
    <row r="292" spans="1:21">
      <c r="A292" s="1101"/>
      <c r="M292" s="1101"/>
      <c r="N292" s="1101"/>
      <c r="O292" s="1101"/>
      <c r="P292" s="1101"/>
      <c r="Q292" s="1101"/>
      <c r="R292" s="1101"/>
      <c r="S292" s="1101"/>
      <c r="T292" s="1101"/>
      <c r="U292" s="1101"/>
    </row>
    <row r="293" spans="1:21">
      <c r="A293" s="1101"/>
      <c r="M293" s="1101"/>
      <c r="N293" s="1101"/>
      <c r="O293" s="1101"/>
      <c r="P293" s="1101"/>
      <c r="Q293" s="1101"/>
      <c r="R293" s="1101"/>
      <c r="S293" s="1101"/>
      <c r="T293" s="1101"/>
      <c r="U293" s="1101"/>
    </row>
    <row r="294" spans="1:21">
      <c r="A294" s="1101"/>
      <c r="M294" s="1101"/>
      <c r="N294" s="1101"/>
      <c r="O294" s="1101"/>
      <c r="P294" s="1101"/>
      <c r="Q294" s="1101"/>
      <c r="R294" s="1101"/>
      <c r="S294" s="1101"/>
      <c r="T294" s="1101"/>
      <c r="U294" s="1101"/>
    </row>
    <row r="295" spans="1:21">
      <c r="A295" s="1101"/>
      <c r="M295" s="1101"/>
      <c r="N295" s="1101"/>
      <c r="O295" s="1101"/>
      <c r="P295" s="1101"/>
      <c r="Q295" s="1101"/>
      <c r="R295" s="1101"/>
      <c r="S295" s="1101"/>
      <c r="T295" s="1101"/>
      <c r="U295" s="1101"/>
    </row>
    <row r="296" spans="1:21">
      <c r="A296" s="1101"/>
      <c r="M296" s="1101"/>
      <c r="N296" s="1101"/>
      <c r="O296" s="1101"/>
      <c r="P296" s="1101"/>
      <c r="Q296" s="1101"/>
      <c r="R296" s="1101"/>
      <c r="S296" s="1101"/>
      <c r="T296" s="1101"/>
      <c r="U296" s="1101"/>
    </row>
    <row r="297" spans="1:21">
      <c r="A297" s="1101"/>
      <c r="M297" s="1101"/>
      <c r="N297" s="1101"/>
      <c r="O297" s="1101"/>
      <c r="P297" s="1101"/>
      <c r="Q297" s="1101"/>
      <c r="R297" s="1101"/>
      <c r="S297" s="1101"/>
      <c r="T297" s="1101"/>
      <c r="U297" s="1101"/>
    </row>
    <row r="298" spans="1:21">
      <c r="A298" s="1101"/>
      <c r="M298" s="1101"/>
      <c r="N298" s="1101"/>
      <c r="O298" s="1101"/>
      <c r="P298" s="1101"/>
      <c r="Q298" s="1101"/>
      <c r="R298" s="1101"/>
      <c r="S298" s="1101"/>
      <c r="T298" s="1101"/>
      <c r="U298" s="1101"/>
    </row>
    <row r="299" spans="1:21">
      <c r="A299" s="1101"/>
      <c r="M299" s="1101"/>
      <c r="N299" s="1101"/>
      <c r="O299" s="1101"/>
      <c r="P299" s="1101"/>
      <c r="Q299" s="1101"/>
      <c r="R299" s="1101"/>
      <c r="S299" s="1101"/>
      <c r="T299" s="1101"/>
      <c r="U299" s="1101"/>
    </row>
    <row r="300" spans="1:21">
      <c r="A300" s="1101"/>
      <c r="M300" s="1101"/>
      <c r="N300" s="1101"/>
      <c r="O300" s="1101"/>
      <c r="P300" s="1101"/>
      <c r="Q300" s="1101"/>
      <c r="R300" s="1101"/>
      <c r="S300" s="1101"/>
      <c r="T300" s="1101"/>
      <c r="U300" s="1101"/>
    </row>
    <row r="301" spans="1:21">
      <c r="A301" s="1101"/>
      <c r="M301" s="1101"/>
      <c r="N301" s="1101"/>
      <c r="O301" s="1101"/>
      <c r="P301" s="1101"/>
      <c r="Q301" s="1101"/>
      <c r="R301" s="1101"/>
      <c r="S301" s="1101"/>
      <c r="T301" s="1101"/>
      <c r="U301" s="1101"/>
    </row>
    <row r="302" spans="1:21">
      <c r="A302" s="1101"/>
      <c r="M302" s="1101"/>
      <c r="N302" s="1101"/>
      <c r="O302" s="1101"/>
      <c r="P302" s="1101"/>
      <c r="Q302" s="1101"/>
      <c r="R302" s="1101"/>
      <c r="S302" s="1101"/>
      <c r="T302" s="1101"/>
      <c r="U302" s="1101"/>
    </row>
    <row r="303" spans="1:21">
      <c r="A303" s="1101"/>
      <c r="M303" s="1101"/>
      <c r="N303" s="1101"/>
      <c r="O303" s="1101"/>
      <c r="P303" s="1101"/>
      <c r="Q303" s="1101"/>
      <c r="R303" s="1101"/>
      <c r="S303" s="1101"/>
      <c r="T303" s="1101"/>
      <c r="U303" s="1101"/>
    </row>
    <row r="304" spans="1:21">
      <c r="A304" s="1101"/>
      <c r="M304" s="1101"/>
      <c r="N304" s="1101"/>
      <c r="O304" s="1101"/>
      <c r="P304" s="1101"/>
      <c r="Q304" s="1101"/>
      <c r="R304" s="1101"/>
      <c r="S304" s="1101"/>
      <c r="T304" s="1101"/>
      <c r="U304" s="1101"/>
    </row>
    <row r="305" spans="1:21">
      <c r="A305" s="1101"/>
      <c r="M305" s="1101"/>
      <c r="N305" s="1101"/>
      <c r="O305" s="1101"/>
      <c r="P305" s="1101"/>
      <c r="Q305" s="1101"/>
      <c r="R305" s="1101"/>
      <c r="S305" s="1101"/>
      <c r="T305" s="1101"/>
      <c r="U305" s="1101"/>
    </row>
    <row r="306" spans="1:21">
      <c r="A306" s="1101"/>
      <c r="M306" s="1101"/>
      <c r="N306" s="1101"/>
      <c r="O306" s="1101"/>
      <c r="P306" s="1101"/>
      <c r="Q306" s="1101"/>
      <c r="R306" s="1101"/>
      <c r="S306" s="1101"/>
      <c r="T306" s="1101"/>
      <c r="U306" s="1101"/>
    </row>
    <row r="307" spans="1:21">
      <c r="A307" s="1101"/>
      <c r="M307" s="1101"/>
      <c r="N307" s="1101"/>
      <c r="O307" s="1101"/>
      <c r="P307" s="1101"/>
      <c r="Q307" s="1101"/>
      <c r="R307" s="1101"/>
      <c r="S307" s="1101"/>
      <c r="T307" s="1101"/>
      <c r="U307" s="1101"/>
    </row>
    <row r="308" spans="1:21">
      <c r="A308" s="1101"/>
      <c r="M308" s="1101"/>
      <c r="N308" s="1101"/>
      <c r="O308" s="1101"/>
      <c r="P308" s="1101"/>
      <c r="Q308" s="1101"/>
      <c r="R308" s="1101"/>
      <c r="S308" s="1101"/>
      <c r="T308" s="1101"/>
      <c r="U308" s="1101"/>
    </row>
    <row r="309" spans="1:21">
      <c r="A309" s="1101"/>
      <c r="M309" s="1101"/>
      <c r="N309" s="1101"/>
      <c r="O309" s="1101"/>
      <c r="P309" s="1101"/>
      <c r="Q309" s="1101"/>
      <c r="R309" s="1101"/>
      <c r="S309" s="1101"/>
      <c r="T309" s="1101"/>
      <c r="U309" s="1101"/>
    </row>
    <row r="310" spans="1:21">
      <c r="A310" s="1101"/>
      <c r="M310" s="1101"/>
      <c r="N310" s="1101"/>
      <c r="O310" s="1101"/>
      <c r="P310" s="1101"/>
      <c r="Q310" s="1101"/>
      <c r="R310" s="1101"/>
      <c r="S310" s="1101"/>
      <c r="T310" s="1101"/>
      <c r="U310" s="1101"/>
    </row>
    <row r="311" spans="1:21">
      <c r="A311" s="1101"/>
      <c r="M311" s="1101"/>
      <c r="N311" s="1101"/>
      <c r="O311" s="1101"/>
      <c r="P311" s="1101"/>
      <c r="Q311" s="1101"/>
      <c r="R311" s="1101"/>
      <c r="S311" s="1101"/>
      <c r="T311" s="1101"/>
      <c r="U311" s="1101"/>
    </row>
    <row r="312" spans="1:21">
      <c r="A312" s="1101"/>
      <c r="M312" s="1101"/>
      <c r="N312" s="1101"/>
      <c r="O312" s="1101"/>
      <c r="P312" s="1101"/>
      <c r="Q312" s="1101"/>
      <c r="R312" s="1101"/>
      <c r="S312" s="1101"/>
      <c r="T312" s="1101"/>
      <c r="U312" s="1101"/>
    </row>
    <row r="313" spans="1:21">
      <c r="A313" s="1101"/>
      <c r="M313" s="1101"/>
      <c r="N313" s="1101"/>
      <c r="O313" s="1101"/>
      <c r="P313" s="1101"/>
      <c r="Q313" s="1101"/>
      <c r="R313" s="1101"/>
      <c r="S313" s="1101"/>
      <c r="T313" s="1101"/>
      <c r="U313" s="1101"/>
    </row>
    <row r="314" spans="1:21">
      <c r="A314" s="1101"/>
      <c r="M314" s="1101"/>
      <c r="N314" s="1101"/>
      <c r="O314" s="1101"/>
      <c r="P314" s="1101"/>
      <c r="Q314" s="1101"/>
      <c r="R314" s="1101"/>
      <c r="S314" s="1101"/>
      <c r="T314" s="1101"/>
      <c r="U314" s="1101"/>
    </row>
    <row r="315" spans="1:21">
      <c r="A315" s="1101"/>
      <c r="B315" s="1101"/>
      <c r="C315" s="1101"/>
      <c r="D315" s="1101"/>
      <c r="E315" s="1101"/>
      <c r="F315" s="1101"/>
      <c r="G315" s="1101"/>
      <c r="H315" s="1101"/>
      <c r="I315" s="1101"/>
      <c r="J315" s="1101"/>
      <c r="K315" s="1101"/>
      <c r="M315" s="1101"/>
      <c r="N315" s="1101"/>
      <c r="O315" s="1101"/>
      <c r="P315" s="1101"/>
      <c r="Q315" s="1101"/>
      <c r="R315" s="1101"/>
      <c r="S315" s="1101"/>
      <c r="T315" s="1101"/>
      <c r="U315" s="1101"/>
    </row>
    <row r="316" spans="1:21">
      <c r="A316" s="1101"/>
      <c r="M316" s="1101"/>
      <c r="N316" s="1101"/>
      <c r="O316" s="1101"/>
      <c r="P316" s="1101"/>
      <c r="Q316" s="1101"/>
      <c r="R316" s="1101"/>
      <c r="S316" s="1101"/>
      <c r="T316" s="1101"/>
      <c r="U316" s="1101"/>
    </row>
    <row r="317" spans="1:21">
      <c r="A317" s="1101"/>
      <c r="M317" s="1101"/>
      <c r="N317" s="1101"/>
      <c r="O317" s="1101"/>
      <c r="P317" s="1101"/>
      <c r="Q317" s="1101"/>
      <c r="R317" s="1101"/>
      <c r="S317" s="1101"/>
      <c r="T317" s="1101"/>
      <c r="U317" s="1101"/>
    </row>
    <row r="318" spans="1:21">
      <c r="A318" s="1101"/>
      <c r="M318" s="1101"/>
      <c r="N318" s="1101"/>
      <c r="O318" s="1101"/>
      <c r="P318" s="1101"/>
      <c r="Q318" s="1101"/>
      <c r="R318" s="1101"/>
      <c r="S318" s="1101"/>
      <c r="T318" s="1101"/>
      <c r="U318" s="1101"/>
    </row>
    <row r="319" spans="1:21">
      <c r="A319" s="1101"/>
      <c r="M319" s="1101"/>
      <c r="N319" s="1101"/>
      <c r="O319" s="1101"/>
      <c r="P319" s="1101"/>
      <c r="Q319" s="1101"/>
      <c r="R319" s="1101"/>
      <c r="S319" s="1101"/>
      <c r="T319" s="1101"/>
      <c r="U319" s="1101"/>
    </row>
    <row r="320" spans="1:21">
      <c r="A320" s="1101"/>
      <c r="M320" s="1101"/>
      <c r="N320" s="1101"/>
      <c r="O320" s="1101"/>
      <c r="P320" s="1101"/>
      <c r="Q320" s="1101"/>
      <c r="R320" s="1101"/>
      <c r="S320" s="1101"/>
      <c r="T320" s="1101"/>
      <c r="U320" s="1101"/>
    </row>
    <row r="321" spans="1:21">
      <c r="A321" s="1101"/>
      <c r="M321" s="1101"/>
      <c r="N321" s="1101"/>
      <c r="O321" s="1101"/>
      <c r="P321" s="1101"/>
      <c r="Q321" s="1101"/>
      <c r="R321" s="1101"/>
      <c r="S321" s="1101"/>
      <c r="T321" s="1101"/>
      <c r="U321" s="1101"/>
    </row>
    <row r="322" spans="1:21">
      <c r="A322" s="1101"/>
      <c r="M322" s="1101"/>
      <c r="N322" s="1101"/>
      <c r="O322" s="1101"/>
      <c r="P322" s="1101"/>
      <c r="Q322" s="1101"/>
      <c r="R322" s="1101"/>
      <c r="S322" s="1101"/>
      <c r="T322" s="1101"/>
      <c r="U322" s="1101"/>
    </row>
    <row r="323" spans="1:21">
      <c r="A323" s="1101"/>
      <c r="M323" s="1101"/>
      <c r="N323" s="1101"/>
      <c r="O323" s="1101"/>
      <c r="P323" s="1101"/>
      <c r="Q323" s="1101"/>
      <c r="R323" s="1101"/>
      <c r="S323" s="1101"/>
      <c r="T323" s="1101"/>
      <c r="U323" s="1101"/>
    </row>
    <row r="324" spans="1:21">
      <c r="A324" s="1101"/>
      <c r="M324" s="1101"/>
      <c r="N324" s="1101"/>
      <c r="O324" s="1101"/>
      <c r="P324" s="1101"/>
      <c r="Q324" s="1101"/>
      <c r="R324" s="1101"/>
      <c r="S324" s="1101"/>
      <c r="T324" s="1101"/>
      <c r="U324" s="1101"/>
    </row>
    <row r="325" spans="1:21">
      <c r="A325" s="1101"/>
      <c r="M325" s="1101"/>
      <c r="N325" s="1101"/>
      <c r="O325" s="1101"/>
      <c r="P325" s="1101"/>
      <c r="Q325" s="1101"/>
      <c r="R325" s="1101"/>
      <c r="S325" s="1101"/>
      <c r="T325" s="1101"/>
      <c r="U325" s="1101"/>
    </row>
    <row r="326" spans="1:21">
      <c r="A326" s="1101"/>
      <c r="M326" s="1101"/>
      <c r="N326" s="1101"/>
      <c r="O326" s="1101"/>
      <c r="P326" s="1101"/>
      <c r="Q326" s="1101"/>
      <c r="R326" s="1101"/>
      <c r="S326" s="1101"/>
      <c r="T326" s="1101"/>
      <c r="U326" s="1101"/>
    </row>
    <row r="327" spans="1:21">
      <c r="A327" s="1101"/>
      <c r="M327" s="1101"/>
      <c r="N327" s="1101"/>
      <c r="O327" s="1101"/>
      <c r="P327" s="1101"/>
      <c r="Q327" s="1101"/>
      <c r="R327" s="1101"/>
      <c r="S327" s="1101"/>
      <c r="T327" s="1101"/>
      <c r="U327" s="1101"/>
    </row>
    <row r="328" spans="1:21">
      <c r="A328" s="1101"/>
      <c r="M328" s="1101"/>
      <c r="N328" s="1101"/>
      <c r="O328" s="1101"/>
      <c r="P328" s="1101"/>
      <c r="Q328" s="1101"/>
      <c r="R328" s="1101"/>
      <c r="S328" s="1101"/>
      <c r="T328" s="1101"/>
      <c r="U328" s="1101"/>
    </row>
    <row r="329" spans="1:21">
      <c r="A329" s="1101"/>
      <c r="M329" s="1101"/>
      <c r="N329" s="1101"/>
      <c r="O329" s="1101"/>
      <c r="P329" s="1101"/>
      <c r="Q329" s="1101"/>
      <c r="R329" s="1101"/>
      <c r="S329" s="1101"/>
      <c r="T329" s="1101"/>
      <c r="U329" s="1101"/>
    </row>
    <row r="330" spans="1:21">
      <c r="A330" s="1101"/>
      <c r="M330" s="1101"/>
      <c r="N330" s="1101"/>
      <c r="O330" s="1101"/>
      <c r="P330" s="1101"/>
      <c r="Q330" s="1101"/>
      <c r="R330" s="1101"/>
      <c r="S330" s="1101"/>
      <c r="T330" s="1101"/>
      <c r="U330" s="1101"/>
    </row>
    <row r="331" spans="1:21">
      <c r="A331" s="1101"/>
      <c r="M331" s="1101"/>
      <c r="N331" s="1101"/>
      <c r="O331" s="1101"/>
      <c r="P331" s="1101"/>
      <c r="Q331" s="1101"/>
      <c r="R331" s="1101"/>
      <c r="S331" s="1101"/>
      <c r="T331" s="1101"/>
      <c r="U331" s="1101"/>
    </row>
    <row r="332" spans="1:21">
      <c r="A332" s="1101"/>
      <c r="M332" s="1101"/>
      <c r="N332" s="1101"/>
      <c r="O332" s="1101"/>
      <c r="P332" s="1101"/>
      <c r="Q332" s="1101"/>
      <c r="R332" s="1101"/>
      <c r="S332" s="1101"/>
      <c r="T332" s="1101"/>
      <c r="U332" s="1101"/>
    </row>
    <row r="333" spans="1:21">
      <c r="A333" s="1101"/>
      <c r="M333" s="1101"/>
      <c r="N333" s="1101"/>
      <c r="O333" s="1101"/>
      <c r="P333" s="1101"/>
      <c r="Q333" s="1101"/>
      <c r="R333" s="1101"/>
      <c r="S333" s="1101"/>
      <c r="T333" s="1101"/>
      <c r="U333" s="1101"/>
    </row>
    <row r="334" spans="1:21">
      <c r="A334" s="1101"/>
      <c r="M334" s="1101"/>
      <c r="N334" s="1101"/>
      <c r="O334" s="1101"/>
      <c r="P334" s="1101"/>
      <c r="Q334" s="1101"/>
      <c r="R334" s="1101"/>
      <c r="S334" s="1101"/>
      <c r="T334" s="1101"/>
      <c r="U334" s="1101"/>
    </row>
    <row r="335" spans="1:21">
      <c r="A335" s="1101"/>
      <c r="M335" s="1101"/>
      <c r="N335" s="1101"/>
      <c r="O335" s="1101"/>
      <c r="P335" s="1101"/>
      <c r="Q335" s="1101"/>
      <c r="R335" s="1101"/>
      <c r="S335" s="1101"/>
      <c r="T335" s="1101"/>
      <c r="U335" s="1101"/>
    </row>
    <row r="336" spans="1:21">
      <c r="A336" s="1101"/>
      <c r="M336" s="1101"/>
      <c r="N336" s="1101"/>
      <c r="O336" s="1101"/>
      <c r="P336" s="1101"/>
      <c r="Q336" s="1101"/>
      <c r="R336" s="1101"/>
      <c r="S336" s="1101"/>
      <c r="T336" s="1101"/>
      <c r="U336" s="1101"/>
    </row>
  </sheetData>
  <mergeCells count="10">
    <mergeCell ref="A1:T1"/>
    <mergeCell ref="A14:C14"/>
    <mergeCell ref="A13:C13"/>
    <mergeCell ref="A15:C15"/>
    <mergeCell ref="A2:L2"/>
    <mergeCell ref="A3:L3"/>
    <mergeCell ref="A6:G6"/>
    <mergeCell ref="A7:G7"/>
    <mergeCell ref="A5:G5"/>
    <mergeCell ref="A4:G4"/>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11"/>
  <sheetViews>
    <sheetView zoomScaleNormal="100" workbookViewId="0">
      <selection sqref="A1:T1"/>
    </sheetView>
  </sheetViews>
  <sheetFormatPr defaultRowHeight="13.2"/>
  <cols>
    <col min="1" max="1" width="37.6640625" customWidth="1"/>
    <col min="2" max="2" width="17.6640625" style="2" customWidth="1"/>
    <col min="3" max="3" width="15.6640625" style="30" customWidth="1"/>
    <col min="4" max="4" width="17.33203125" style="30" customWidth="1"/>
    <col min="5" max="5" width="21.33203125" style="30" customWidth="1"/>
    <col min="6" max="6" width="17.6640625" style="30" customWidth="1"/>
    <col min="7" max="7" width="17.44140625" style="30" customWidth="1"/>
    <col min="8" max="9" width="15.33203125" style="30" customWidth="1"/>
    <col min="10" max="10" width="0.5546875" style="86" customWidth="1"/>
    <col min="11" max="11" width="11.6640625" style="30" customWidth="1"/>
    <col min="12" max="12" width="12.6640625" style="30" customWidth="1"/>
    <col min="13" max="16" width="12.6640625" customWidth="1"/>
    <col min="17" max="17" width="8.5546875" customWidth="1"/>
  </cols>
  <sheetData>
    <row r="1" spans="1:20" ht="13.35" customHeight="1">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row>
    <row r="2" spans="1:20" ht="35.25" customHeight="1">
      <c r="A2" s="1400"/>
      <c r="B2" s="1400"/>
      <c r="C2" s="1400"/>
      <c r="D2" s="1400"/>
      <c r="E2" s="1400"/>
      <c r="F2" s="1400"/>
      <c r="G2" s="1400"/>
      <c r="H2" s="1400"/>
      <c r="I2" s="1400"/>
      <c r="J2" s="1400"/>
      <c r="K2" s="1400"/>
      <c r="L2" s="1400"/>
      <c r="M2" s="1400"/>
      <c r="N2" s="1400"/>
      <c r="O2" s="1400"/>
      <c r="P2" s="1400"/>
      <c r="Q2" s="1400"/>
      <c r="R2" s="1400"/>
      <c r="S2" s="1101"/>
      <c r="T2" s="1101"/>
    </row>
    <row r="3" spans="1:20">
      <c r="A3" s="1401"/>
      <c r="B3" s="1401"/>
      <c r="C3" s="1401"/>
      <c r="D3" s="1401"/>
      <c r="E3" s="1401"/>
      <c r="F3" s="1401"/>
      <c r="G3" s="1401"/>
      <c r="H3" s="1401"/>
      <c r="I3" s="1401"/>
      <c r="J3" s="1401"/>
      <c r="K3" s="1401"/>
      <c r="L3" s="1401"/>
      <c r="M3" s="1401"/>
      <c r="N3" s="1401"/>
      <c r="O3" s="1401"/>
      <c r="P3" s="1401"/>
      <c r="Q3" s="1401"/>
      <c r="R3" s="1401"/>
      <c r="S3" s="1101"/>
      <c r="T3" s="1101"/>
    </row>
    <row r="4" spans="1:20" ht="30" customHeight="1">
      <c r="A4" s="1402" t="s">
        <v>680</v>
      </c>
      <c r="B4" s="1402"/>
      <c r="C4" s="1402"/>
      <c r="D4" s="1402"/>
      <c r="E4" s="1402"/>
      <c r="F4" s="1402"/>
      <c r="G4" s="1402"/>
      <c r="H4" s="255"/>
      <c r="I4" s="255"/>
      <c r="J4" s="245"/>
      <c r="K4" s="255"/>
      <c r="L4" s="1402"/>
      <c r="M4" s="1402"/>
      <c r="N4" s="1402"/>
      <c r="O4" s="1402"/>
      <c r="P4" s="1402"/>
      <c r="Q4" s="1402"/>
      <c r="R4" s="1402"/>
      <c r="S4" s="1101"/>
      <c r="T4" s="1101"/>
    </row>
    <row r="5" spans="1:20" ht="15.6">
      <c r="A5" s="1404" t="s">
        <v>247</v>
      </c>
      <c r="B5" s="1404"/>
      <c r="C5" s="1404"/>
      <c r="D5" s="1404"/>
      <c r="E5" s="1404"/>
      <c r="F5" s="1404"/>
      <c r="G5" s="1404"/>
      <c r="H5" s="255"/>
      <c r="I5" s="255"/>
      <c r="J5" s="245"/>
      <c r="K5" s="255"/>
      <c r="L5" s="1403"/>
      <c r="M5" s="1403"/>
      <c r="N5" s="1403"/>
      <c r="O5" s="1403"/>
      <c r="P5" s="1403"/>
      <c r="Q5" s="1403"/>
      <c r="R5" s="1403"/>
      <c r="S5" s="1101"/>
      <c r="T5" s="1101"/>
    </row>
    <row r="6" spans="1:20" ht="12.75" customHeight="1">
      <c r="A6" s="1404"/>
      <c r="B6" s="1404"/>
      <c r="C6" s="1404"/>
      <c r="D6" s="1404"/>
      <c r="E6" s="1404"/>
      <c r="F6" s="1404"/>
      <c r="G6" s="1404"/>
      <c r="H6" s="255"/>
      <c r="I6" s="255"/>
      <c r="J6" s="245"/>
      <c r="K6" s="255"/>
      <c r="L6" s="1403"/>
      <c r="M6" s="1403"/>
      <c r="N6" s="1403"/>
      <c r="O6" s="1403"/>
      <c r="P6" s="1403"/>
      <c r="Q6" s="1403"/>
      <c r="R6" s="1403"/>
      <c r="S6" s="1101"/>
      <c r="T6" s="1101"/>
    </row>
    <row r="7" spans="1:20" ht="12.75" customHeight="1">
      <c r="A7" s="1407" t="s">
        <v>98</v>
      </c>
      <c r="B7" s="1407"/>
      <c r="C7" s="1407"/>
      <c r="D7" s="1407"/>
      <c r="E7" s="1407"/>
      <c r="F7" s="1407"/>
      <c r="G7" s="1407"/>
      <c r="H7" s="255"/>
      <c r="I7" s="255"/>
      <c r="J7" s="245"/>
      <c r="K7" s="255"/>
      <c r="L7" s="1403"/>
      <c r="M7" s="1403"/>
      <c r="N7" s="1403"/>
      <c r="O7" s="1403"/>
      <c r="P7" s="1403"/>
      <c r="Q7" s="1403"/>
      <c r="R7" s="1403"/>
      <c r="S7" s="1101"/>
      <c r="T7" s="1101"/>
    </row>
    <row r="8" spans="1:20" ht="12.75" customHeight="1">
      <c r="A8" s="1404"/>
      <c r="B8" s="1404"/>
      <c r="C8" s="1404"/>
      <c r="D8" s="1404"/>
      <c r="E8" s="1404"/>
      <c r="F8" s="1404"/>
      <c r="G8" s="1404"/>
      <c r="H8" s="255"/>
      <c r="I8" s="255"/>
      <c r="J8" s="245"/>
      <c r="K8" s="255"/>
      <c r="L8" s="1403"/>
      <c r="M8" s="1403"/>
      <c r="N8" s="1403"/>
      <c r="O8" s="1403"/>
      <c r="P8" s="1403"/>
      <c r="Q8" s="1403"/>
      <c r="R8" s="1403"/>
      <c r="S8" s="1101"/>
      <c r="T8" s="1101"/>
    </row>
    <row r="9" spans="1:20" ht="12.75" customHeight="1">
      <c r="A9" s="1403" t="s">
        <v>249</v>
      </c>
      <c r="B9" s="1403"/>
      <c r="C9" s="1403"/>
      <c r="D9" s="1403"/>
      <c r="E9" s="1403"/>
      <c r="F9" s="1403"/>
      <c r="G9" s="1403"/>
      <c r="H9" s="255"/>
      <c r="I9" s="255"/>
      <c r="J9" s="245"/>
      <c r="K9" s="255"/>
      <c r="L9" s="1403"/>
      <c r="M9" s="1403"/>
      <c r="N9" s="1403"/>
      <c r="O9" s="1403"/>
      <c r="P9" s="1403"/>
      <c r="Q9" s="1403"/>
      <c r="R9" s="1403"/>
      <c r="S9" s="1101"/>
      <c r="T9" s="1101"/>
    </row>
    <row r="10" spans="1:20" ht="13.8" thickBot="1">
      <c r="A10" s="252"/>
      <c r="B10" s="1405" t="s">
        <v>61</v>
      </c>
      <c r="C10" s="1406"/>
      <c r="D10" s="1406"/>
      <c r="E10" s="1405" t="s">
        <v>62</v>
      </c>
      <c r="F10" s="1406"/>
      <c r="G10" s="1406"/>
      <c r="H10" s="285"/>
      <c r="I10" s="255"/>
      <c r="J10" s="282"/>
      <c r="K10" s="240"/>
      <c r="L10" s="236"/>
      <c r="M10" s="236"/>
      <c r="N10" s="236"/>
      <c r="O10" s="236"/>
      <c r="P10" s="236"/>
      <c r="Q10" s="236"/>
      <c r="R10" s="1101"/>
      <c r="S10" s="1101"/>
      <c r="T10" s="1101"/>
    </row>
    <row r="11" spans="1:20" ht="29.25" customHeight="1" thickBot="1">
      <c r="A11" s="253"/>
      <c r="B11" s="337" t="s">
        <v>250</v>
      </c>
      <c r="C11" s="337" t="s">
        <v>251</v>
      </c>
      <c r="D11" s="338" t="s">
        <v>252</v>
      </c>
      <c r="E11" s="337" t="s">
        <v>253</v>
      </c>
      <c r="F11" s="337" t="s">
        <v>251</v>
      </c>
      <c r="G11" s="337" t="s">
        <v>67</v>
      </c>
      <c r="H11" s="255"/>
      <c r="I11" s="255"/>
      <c r="J11" s="283"/>
      <c r="K11" s="28"/>
      <c r="L11" s="241"/>
      <c r="M11" s="236"/>
      <c r="N11" s="236"/>
      <c r="O11" s="236"/>
      <c r="P11" s="236"/>
      <c r="Q11" s="236"/>
      <c r="R11" s="1101"/>
      <c r="S11" s="1101"/>
      <c r="T11" s="1101"/>
    </row>
    <row r="12" spans="1:20" ht="13.35" customHeight="1">
      <c r="A12" s="319" t="s">
        <v>254</v>
      </c>
      <c r="B12" s="244">
        <v>591591</v>
      </c>
      <c r="C12" s="244">
        <f>F41</f>
        <v>626834</v>
      </c>
      <c r="D12" s="210">
        <f>C12/B12</f>
        <v>1.0595732524666535</v>
      </c>
      <c r="E12" s="244">
        <f>'MEEIA Targets'!F19+'Extension Budget - Savings'!C49</f>
        <v>5485095.0000000047</v>
      </c>
      <c r="F12" s="244">
        <f>C12</f>
        <v>626834</v>
      </c>
      <c r="G12" s="275">
        <f>F12/E12</f>
        <v>0.11427951566928184</v>
      </c>
      <c r="H12" s="255"/>
      <c r="I12" s="255"/>
      <c r="J12" s="246"/>
      <c r="K12" s="243"/>
      <c r="L12" s="241"/>
      <c r="M12" s="236"/>
      <c r="N12" s="236"/>
      <c r="O12" s="236"/>
      <c r="P12" s="236"/>
      <c r="Q12" s="236"/>
      <c r="R12" s="1101"/>
      <c r="S12" s="1101"/>
      <c r="T12" s="1101"/>
    </row>
    <row r="13" spans="1:20" ht="13.35" customHeight="1">
      <c r="A13" s="319" t="s">
        <v>255</v>
      </c>
      <c r="B13" s="244">
        <v>4584</v>
      </c>
      <c r="C13" s="244">
        <f>F48</f>
        <v>4314.7999999999993</v>
      </c>
      <c r="D13" s="211">
        <f>C13/B13</f>
        <v>0.94127399650959842</v>
      </c>
      <c r="E13" s="244">
        <f>'MEEIA Targets'!K19+'Extension Budget - Savings'!D49</f>
        <v>14959.349999999997</v>
      </c>
      <c r="F13" s="244">
        <f>C13</f>
        <v>4314.7999999999993</v>
      </c>
      <c r="G13" s="242">
        <f>F13/E13</f>
        <v>0.28843499216209262</v>
      </c>
      <c r="H13" s="255"/>
      <c r="I13" s="255"/>
      <c r="J13" s="283"/>
      <c r="K13" s="28"/>
      <c r="L13" s="241"/>
      <c r="M13" s="236"/>
      <c r="N13" s="236"/>
      <c r="O13" s="236"/>
      <c r="P13" s="236"/>
      <c r="Q13" s="236"/>
      <c r="R13" s="1101"/>
      <c r="S13" s="1101"/>
      <c r="T13" s="1101"/>
    </row>
    <row r="14" spans="1:20" ht="13.35" customHeight="1">
      <c r="A14" s="290" t="s">
        <v>256</v>
      </c>
      <c r="B14" s="244"/>
      <c r="C14" s="244"/>
      <c r="D14" s="242"/>
      <c r="E14" s="244"/>
      <c r="F14" s="242"/>
      <c r="G14" s="1101"/>
      <c r="H14" s="255"/>
      <c r="I14" s="255"/>
      <c r="J14" s="283"/>
      <c r="K14" s="28"/>
      <c r="L14" s="241"/>
      <c r="M14" s="236"/>
      <c r="N14" s="236"/>
      <c r="O14" s="236"/>
      <c r="P14" s="236"/>
      <c r="Q14" s="236"/>
      <c r="R14" s="1101"/>
      <c r="S14" s="1101"/>
      <c r="T14" s="1101"/>
    </row>
    <row r="15" spans="1:20" ht="12.75" customHeight="1">
      <c r="A15" s="1404"/>
      <c r="B15" s="1404"/>
      <c r="C15" s="1404"/>
      <c r="D15" s="1404"/>
      <c r="E15" s="1404"/>
      <c r="F15" s="1404"/>
      <c r="G15" s="1404"/>
      <c r="H15" s="255"/>
      <c r="I15" s="255"/>
      <c r="J15" s="245"/>
      <c r="K15" s="255"/>
      <c r="L15" s="1403"/>
      <c r="M15" s="1403"/>
      <c r="N15" s="1403"/>
      <c r="O15" s="1403"/>
      <c r="P15" s="1403"/>
      <c r="Q15" s="1403"/>
      <c r="R15" s="1403"/>
      <c r="S15" s="1101"/>
      <c r="T15" s="1101"/>
    </row>
    <row r="16" spans="1:20" ht="12.75" customHeight="1">
      <c r="A16" s="1403" t="s">
        <v>258</v>
      </c>
      <c r="B16" s="1403"/>
      <c r="C16" s="1403"/>
      <c r="D16" s="1403"/>
      <c r="E16" s="1403"/>
      <c r="F16" s="1403"/>
      <c r="G16" s="1403"/>
      <c r="H16" s="255"/>
      <c r="I16" s="255"/>
      <c r="J16" s="245"/>
      <c r="K16" s="255"/>
      <c r="L16" s="1403"/>
      <c r="M16" s="1403"/>
      <c r="N16" s="1403"/>
      <c r="O16" s="1403"/>
      <c r="P16" s="1403"/>
      <c r="Q16" s="1403"/>
      <c r="R16" s="1403"/>
      <c r="S16" s="1101"/>
      <c r="T16" s="1101"/>
    </row>
    <row r="17" spans="1:17" ht="13.8" thickBot="1">
      <c r="A17" s="252"/>
      <c r="B17" s="1405" t="s">
        <v>61</v>
      </c>
      <c r="C17" s="1406"/>
      <c r="D17" s="1406"/>
      <c r="E17" s="1405" t="s">
        <v>62</v>
      </c>
      <c r="F17" s="1406"/>
      <c r="G17" s="1406"/>
      <c r="H17" s="285"/>
      <c r="I17" s="255"/>
      <c r="J17" s="282"/>
      <c r="K17" s="240"/>
      <c r="L17" s="236"/>
      <c r="M17" s="236"/>
      <c r="N17" s="236"/>
      <c r="O17" s="236"/>
      <c r="P17" s="236"/>
      <c r="Q17" s="236"/>
    </row>
    <row r="18" spans="1:17" ht="29.25" customHeight="1" thickBot="1">
      <c r="A18" s="253"/>
      <c r="B18" s="337" t="s">
        <v>250</v>
      </c>
      <c r="C18" s="337" t="s">
        <v>251</v>
      </c>
      <c r="D18" s="338" t="s">
        <v>252</v>
      </c>
      <c r="E18" s="337" t="s">
        <v>253</v>
      </c>
      <c r="F18" s="337" t="s">
        <v>251</v>
      </c>
      <c r="G18" s="337" t="s">
        <v>67</v>
      </c>
      <c r="H18" s="255"/>
      <c r="I18" s="255"/>
      <c r="J18" s="283"/>
      <c r="K18" s="28"/>
      <c r="L18" s="236"/>
      <c r="M18" s="236"/>
      <c r="N18" s="236"/>
      <c r="O18" s="236"/>
      <c r="P18" s="236"/>
      <c r="Q18" s="236"/>
    </row>
    <row r="19" spans="1:17" ht="13.35" customHeight="1">
      <c r="A19" s="319" t="s">
        <v>254</v>
      </c>
      <c r="B19" s="1056">
        <f>B12+'Overall Results PY 2018'!C80</f>
        <v>7667583</v>
      </c>
      <c r="C19" s="1056">
        <f>C12+'Overall Results PY 2018'!D80</f>
        <v>5702503</v>
      </c>
      <c r="D19" s="1057">
        <f>C19/B19</f>
        <v>0.7437158489187532</v>
      </c>
      <c r="E19" s="1056">
        <f>E12</f>
        <v>5485095.0000000047</v>
      </c>
      <c r="F19" s="1056">
        <f>F12+'Overall Results PY 2018'!G80</f>
        <v>5702503</v>
      </c>
      <c r="G19" s="1058">
        <f>F19/E19</f>
        <v>1.0396361412154203</v>
      </c>
      <c r="H19" s="255"/>
      <c r="I19" s="255"/>
      <c r="J19" s="246"/>
      <c r="K19" s="243"/>
      <c r="L19" s="1051"/>
      <c r="M19" s="1052"/>
      <c r="N19" s="1052"/>
      <c r="O19" s="1053"/>
      <c r="P19" s="236"/>
      <c r="Q19" s="236"/>
    </row>
    <row r="20" spans="1:17" ht="13.35" customHeight="1">
      <c r="A20" s="319" t="s">
        <v>255</v>
      </c>
      <c r="B20" s="1056">
        <f>B13+'Overall Results PY 2018'!C106</f>
        <v>23940</v>
      </c>
      <c r="C20" s="1056">
        <f>C13+'Overall Results PY 2018'!D106</f>
        <v>24588.199999999997</v>
      </c>
      <c r="D20" s="1059">
        <f>C20/B20</f>
        <v>1.0270760233918128</v>
      </c>
      <c r="E20" s="1056">
        <f>E13</f>
        <v>14959.349999999997</v>
      </c>
      <c r="F20" s="1056">
        <f>F13+'Overall Results PY 2018'!G106</f>
        <v>24588.199999999997</v>
      </c>
      <c r="G20" s="1060">
        <f>F20/E20</f>
        <v>1.6436676727264221</v>
      </c>
      <c r="H20" s="255"/>
      <c r="I20" s="255"/>
      <c r="J20" s="283"/>
      <c r="K20" s="28"/>
      <c r="L20" s="241"/>
      <c r="M20" s="236"/>
      <c r="N20" s="236"/>
      <c r="O20" s="236"/>
      <c r="P20" s="236"/>
      <c r="Q20" s="236"/>
    </row>
    <row r="21" spans="1:17" ht="13.35" customHeight="1">
      <c r="A21" s="290" t="s">
        <v>256</v>
      </c>
      <c r="B21" s="244"/>
      <c r="C21" s="244"/>
      <c r="D21" s="242"/>
      <c r="E21" s="244"/>
      <c r="F21" s="242"/>
      <c r="G21" s="1101"/>
      <c r="H21" s="255"/>
      <c r="I21" s="255"/>
      <c r="J21" s="283"/>
      <c r="K21" s="28"/>
      <c r="L21" s="241"/>
      <c r="M21" s="236"/>
      <c r="N21" s="236"/>
      <c r="O21" s="236"/>
      <c r="P21" s="236"/>
      <c r="Q21" s="236"/>
    </row>
    <row r="22" spans="1:17" ht="13.35" customHeight="1">
      <c r="A22" s="290"/>
      <c r="B22" s="244"/>
      <c r="C22" s="244"/>
      <c r="D22" s="242"/>
      <c r="E22" s="244"/>
      <c r="F22" s="242"/>
      <c r="G22" s="1101"/>
      <c r="H22" s="255"/>
      <c r="I22" s="255"/>
      <c r="J22" s="283"/>
      <c r="K22" s="28"/>
      <c r="L22" s="241"/>
      <c r="M22" s="236"/>
      <c r="N22" s="236"/>
      <c r="O22" s="236"/>
      <c r="P22" s="236"/>
      <c r="Q22" s="236"/>
    </row>
    <row r="23" spans="1:17" ht="13.35" customHeight="1">
      <c r="A23" s="250"/>
      <c r="B23" s="244"/>
      <c r="C23" s="244"/>
      <c r="D23" s="242"/>
      <c r="E23" s="255"/>
      <c r="F23" s="255"/>
      <c r="G23" s="255"/>
      <c r="H23" s="255"/>
      <c r="I23" s="255"/>
      <c r="J23" s="282"/>
      <c r="K23" s="280"/>
      <c r="L23" s="238"/>
      <c r="M23" s="236"/>
      <c r="N23" s="236"/>
      <c r="O23" s="236"/>
      <c r="P23" s="236"/>
      <c r="Q23" s="236"/>
    </row>
    <row r="24" spans="1:17" ht="13.35" customHeight="1">
      <c r="A24" s="1403" t="s">
        <v>259</v>
      </c>
      <c r="B24" s="1403"/>
      <c r="C24" s="1403"/>
      <c r="D24" s="1403"/>
      <c r="E24" s="255"/>
      <c r="F24" s="255"/>
      <c r="G24" s="255"/>
      <c r="H24" s="255"/>
      <c r="I24" s="255"/>
      <c r="J24" s="247"/>
      <c r="K24" s="237"/>
      <c r="L24" s="237"/>
      <c r="M24" s="236"/>
      <c r="N24" s="236"/>
      <c r="O24" s="236"/>
      <c r="P24" s="236"/>
      <c r="Q24" s="236"/>
    </row>
    <row r="25" spans="1:17" ht="33.6" thickBot="1">
      <c r="A25" s="249" t="s">
        <v>135</v>
      </c>
      <c r="B25" s="249" t="s">
        <v>136</v>
      </c>
      <c r="C25" s="249" t="s">
        <v>137</v>
      </c>
      <c r="D25" s="249" t="s">
        <v>138</v>
      </c>
      <c r="E25" s="254"/>
      <c r="F25" s="255"/>
      <c r="G25" s="255"/>
      <c r="H25" s="255"/>
      <c r="I25" s="255"/>
      <c r="J25" s="247"/>
      <c r="K25" s="237"/>
      <c r="L25" s="237"/>
      <c r="M25" s="236"/>
      <c r="N25" s="236"/>
      <c r="O25" s="236"/>
      <c r="P25" s="236"/>
      <c r="Q25" s="236"/>
    </row>
    <row r="26" spans="1:17" ht="13.5" customHeight="1" thickTop="1">
      <c r="A26" s="1409" t="s">
        <v>681</v>
      </c>
      <c r="B26" s="1409"/>
      <c r="C26" s="1409"/>
      <c r="D26" s="293">
        <v>1</v>
      </c>
      <c r="E26" s="255"/>
      <c r="F26" s="255"/>
      <c r="G26" s="255"/>
      <c r="H26" s="255"/>
      <c r="I26" s="255"/>
      <c r="J26" s="248"/>
      <c r="K26" s="239"/>
      <c r="L26" s="239"/>
      <c r="M26" s="236"/>
      <c r="N26" s="236"/>
      <c r="O26" s="236"/>
      <c r="P26" s="236"/>
      <c r="Q26" s="236"/>
    </row>
    <row r="27" spans="1:17" ht="13.5" customHeight="1">
      <c r="A27" s="251"/>
      <c r="B27" s="251"/>
      <c r="C27" s="251"/>
      <c r="D27" s="251"/>
      <c r="E27" s="255"/>
      <c r="F27" s="255"/>
      <c r="G27" s="255"/>
      <c r="H27" s="255"/>
      <c r="I27" s="255"/>
      <c r="J27" s="248"/>
      <c r="K27" s="239"/>
      <c r="L27" s="529"/>
      <c r="M27" s="236"/>
      <c r="N27" s="236"/>
      <c r="O27" s="236"/>
      <c r="P27" s="236"/>
      <c r="Q27" s="236"/>
    </row>
    <row r="28" spans="1:17" ht="13.5" customHeight="1">
      <c r="A28" s="251"/>
      <c r="B28" s="251"/>
      <c r="C28" s="251"/>
      <c r="D28" s="251"/>
      <c r="E28" s="255"/>
      <c r="F28" s="336"/>
      <c r="G28" s="255"/>
      <c r="H28" s="255"/>
      <c r="I28" s="255"/>
      <c r="J28" s="248"/>
      <c r="K28" s="239"/>
      <c r="L28" s="239"/>
      <c r="M28" s="236"/>
      <c r="N28" s="236"/>
      <c r="O28" s="236"/>
      <c r="P28" s="236"/>
      <c r="Q28" s="236"/>
    </row>
    <row r="29" spans="1:17">
      <c r="A29" s="251"/>
      <c r="B29" s="251"/>
      <c r="C29" s="251"/>
      <c r="D29" s="251"/>
      <c r="E29" s="255"/>
      <c r="F29" s="255"/>
      <c r="G29" s="255"/>
      <c r="H29" s="255"/>
      <c r="I29" s="255"/>
      <c r="J29" s="248"/>
      <c r="K29" s="239"/>
      <c r="L29" s="239"/>
      <c r="M29" s="236"/>
      <c r="N29" s="236"/>
      <c r="O29" s="236"/>
      <c r="P29" s="236"/>
      <c r="Q29" s="236"/>
    </row>
    <row r="30" spans="1:17" ht="4.95" customHeight="1">
      <c r="A30" s="1408"/>
      <c r="B30" s="1408"/>
      <c r="C30" s="1408"/>
      <c r="D30" s="1408"/>
      <c r="E30" s="1408"/>
      <c r="F30" s="1408"/>
      <c r="G30" s="1408"/>
      <c r="H30" s="1408"/>
      <c r="I30" s="1408"/>
      <c r="J30" s="286"/>
      <c r="K30" s="1101"/>
      <c r="L30" s="1101"/>
      <c r="M30" s="1101"/>
      <c r="N30" s="1101"/>
      <c r="O30" s="1101"/>
      <c r="P30" s="1101"/>
      <c r="Q30" s="1101"/>
    </row>
    <row r="31" spans="1:17" ht="12.75" customHeight="1">
      <c r="A31" s="1400"/>
      <c r="B31" s="1400"/>
      <c r="C31" s="1400"/>
      <c r="D31" s="1400"/>
      <c r="E31" s="1400"/>
      <c r="F31" s="236"/>
      <c r="G31" s="236"/>
      <c r="H31" s="236"/>
      <c r="I31" s="236"/>
      <c r="J31" s="245"/>
      <c r="K31" s="255"/>
      <c r="L31" s="255"/>
      <c r="M31" s="236"/>
      <c r="N31" s="236"/>
      <c r="O31" s="236"/>
      <c r="P31" s="236"/>
      <c r="Q31" s="236"/>
    </row>
    <row r="32" spans="1:17" ht="15.6">
      <c r="A32" s="1404" t="s">
        <v>275</v>
      </c>
      <c r="B32" s="1404"/>
      <c r="C32" s="1404"/>
      <c r="D32" s="1404"/>
      <c r="E32" s="1404"/>
      <c r="F32" s="255"/>
      <c r="G32" s="255"/>
      <c r="H32" s="255"/>
      <c r="I32" s="255"/>
      <c r="J32" s="282"/>
      <c r="K32" s="240"/>
      <c r="L32" s="236"/>
      <c r="M32" s="236"/>
      <c r="N32" s="236"/>
      <c r="O32" s="236"/>
      <c r="P32" s="236"/>
      <c r="Q32" s="236"/>
    </row>
    <row r="33" spans="1:18" ht="12.75" customHeight="1">
      <c r="A33" s="1404"/>
      <c r="B33" s="1404"/>
      <c r="C33" s="1404"/>
      <c r="D33" s="1404"/>
      <c r="E33" s="1404"/>
      <c r="F33" s="255"/>
      <c r="G33" s="255"/>
      <c r="H33" s="255"/>
      <c r="I33" s="255"/>
      <c r="J33" s="282"/>
      <c r="K33" s="240"/>
      <c r="L33" s="236"/>
      <c r="M33" s="236"/>
      <c r="N33" s="236"/>
      <c r="O33" s="236"/>
      <c r="P33" s="236"/>
      <c r="Q33" s="236"/>
      <c r="R33" s="1101"/>
    </row>
    <row r="34" spans="1:18" ht="40.200000000000003" thickBot="1">
      <c r="A34" s="547" t="s">
        <v>682</v>
      </c>
      <c r="B34" s="1146" t="s">
        <v>683</v>
      </c>
      <c r="C34" s="1146" t="s">
        <v>684</v>
      </c>
      <c r="D34" s="1146" t="s">
        <v>685</v>
      </c>
      <c r="E34" s="1146" t="s">
        <v>686</v>
      </c>
      <c r="F34" s="1146" t="s">
        <v>687</v>
      </c>
      <c r="G34" s="255"/>
      <c r="H34" s="255"/>
      <c r="I34" s="255"/>
      <c r="J34" s="282"/>
      <c r="K34" s="240"/>
      <c r="M34" s="529"/>
      <c r="N34" s="529"/>
      <c r="O34" s="529"/>
      <c r="P34" s="529"/>
      <c r="Q34" s="529"/>
      <c r="R34" s="529"/>
    </row>
    <row r="35" spans="1:18" ht="13.5" customHeight="1">
      <c r="A35" s="1101" t="s">
        <v>688</v>
      </c>
      <c r="B35" s="2">
        <v>553</v>
      </c>
      <c r="C35" s="2">
        <v>2289</v>
      </c>
      <c r="D35" s="2">
        <v>0</v>
      </c>
      <c r="E35" s="2">
        <v>197</v>
      </c>
      <c r="F35" s="2">
        <f t="shared" ref="F35:F40" si="0">SUM(B35:D35)*E35</f>
        <v>559874</v>
      </c>
      <c r="G35" s="255"/>
      <c r="H35" s="255"/>
      <c r="I35" s="255"/>
      <c r="J35" s="282"/>
      <c r="K35" s="240"/>
      <c r="L35" s="236"/>
      <c r="M35" s="236"/>
      <c r="N35" s="236"/>
      <c r="O35" s="236"/>
      <c r="P35" s="236"/>
      <c r="Q35" s="236"/>
      <c r="R35" s="1101"/>
    </row>
    <row r="36" spans="1:18" ht="13.5" customHeight="1">
      <c r="A36" s="767" t="s">
        <v>689</v>
      </c>
      <c r="B36" s="2">
        <v>0</v>
      </c>
      <c r="C36" s="2">
        <v>-12</v>
      </c>
      <c r="D36" s="2">
        <v>0</v>
      </c>
      <c r="E36" s="277">
        <v>197</v>
      </c>
      <c r="F36" s="277">
        <f t="shared" si="0"/>
        <v>-2364</v>
      </c>
      <c r="G36" s="255"/>
      <c r="H36" s="255"/>
      <c r="I36" s="255"/>
      <c r="J36" s="282"/>
      <c r="K36" s="240"/>
      <c r="L36" s="236"/>
      <c r="M36" s="236"/>
      <c r="N36" s="236"/>
      <c r="O36" s="236"/>
      <c r="P36" s="236"/>
      <c r="Q36" s="236"/>
      <c r="R36" s="1101"/>
    </row>
    <row r="37" spans="1:18" ht="13.5" customHeight="1">
      <c r="A37" s="1101" t="s">
        <v>690</v>
      </c>
      <c r="B37" s="2">
        <v>161</v>
      </c>
      <c r="C37" s="2">
        <v>57</v>
      </c>
      <c r="D37" s="2">
        <v>0</v>
      </c>
      <c r="E37" s="277">
        <v>318</v>
      </c>
      <c r="F37" s="277">
        <f t="shared" si="0"/>
        <v>69324</v>
      </c>
      <c r="G37" s="255"/>
      <c r="H37" s="255"/>
      <c r="I37" s="255"/>
      <c r="J37" s="282"/>
      <c r="K37" s="240"/>
      <c r="L37" s="236"/>
      <c r="M37" s="236"/>
      <c r="N37" s="236"/>
      <c r="O37" s="236"/>
      <c r="P37" s="236"/>
      <c r="Q37" s="236"/>
      <c r="R37" s="1101"/>
    </row>
    <row r="38" spans="1:18" ht="13.5" customHeight="1">
      <c r="A38" s="768" t="s">
        <v>691</v>
      </c>
      <c r="B38" s="2">
        <v>0</v>
      </c>
      <c r="C38" s="2">
        <v>0</v>
      </c>
      <c r="D38" s="2">
        <v>0</v>
      </c>
      <c r="E38" s="277">
        <v>318</v>
      </c>
      <c r="F38" s="277">
        <f t="shared" si="0"/>
        <v>0</v>
      </c>
      <c r="G38" s="255"/>
      <c r="H38" s="255"/>
      <c r="I38" s="255"/>
      <c r="J38" s="282"/>
      <c r="K38" s="240"/>
      <c r="L38" s="236"/>
      <c r="M38" s="236"/>
      <c r="N38" s="236"/>
      <c r="O38" s="236"/>
      <c r="P38" s="236"/>
      <c r="Q38" s="236"/>
      <c r="R38" s="1101"/>
    </row>
    <row r="39" spans="1:18" ht="13.5" customHeight="1">
      <c r="A39" s="945" t="s">
        <v>692</v>
      </c>
      <c r="B39" s="946">
        <f>SUM(B35:B36)</f>
        <v>553</v>
      </c>
      <c r="C39" s="946">
        <f>SUM(C35:C36)</f>
        <v>2277</v>
      </c>
      <c r="D39" s="946">
        <f>SUM(D35:D36)</f>
        <v>0</v>
      </c>
      <c r="E39" s="946">
        <v>197</v>
      </c>
      <c r="F39" s="946">
        <f t="shared" si="0"/>
        <v>557510</v>
      </c>
      <c r="G39" s="255"/>
      <c r="H39" s="255"/>
      <c r="I39" s="255"/>
      <c r="J39" s="282"/>
      <c r="K39" s="240"/>
      <c r="L39" s="236"/>
      <c r="M39" s="236"/>
      <c r="N39" s="236"/>
      <c r="O39" s="236"/>
      <c r="P39" s="236"/>
      <c r="Q39" s="236"/>
      <c r="R39" s="1101"/>
    </row>
    <row r="40" spans="1:18" ht="13.5" customHeight="1">
      <c r="A40" s="548" t="s">
        <v>693</v>
      </c>
      <c r="B40" s="277">
        <f>SUM(B37:B38)</f>
        <v>161</v>
      </c>
      <c r="C40" s="277">
        <f>SUM(C37:C38)</f>
        <v>57</v>
      </c>
      <c r="D40" s="277">
        <f>SUM(D37:D38)</f>
        <v>0</v>
      </c>
      <c r="E40" s="277">
        <f>197+121</f>
        <v>318</v>
      </c>
      <c r="F40" s="277">
        <f t="shared" si="0"/>
        <v>69324</v>
      </c>
      <c r="G40" s="255"/>
      <c r="H40" s="255"/>
      <c r="I40" s="255"/>
      <c r="J40" s="282"/>
      <c r="K40" s="240"/>
      <c r="L40" s="236"/>
      <c r="M40" s="236"/>
      <c r="N40" s="236"/>
      <c r="O40" s="236"/>
      <c r="P40" s="236"/>
      <c r="Q40" s="236"/>
      <c r="R40" s="1101"/>
    </row>
    <row r="41" spans="1:18" ht="13.8" thickBot="1">
      <c r="A41" s="947" t="s">
        <v>27</v>
      </c>
      <c r="B41" s="948">
        <f>SUM(B39:B40)</f>
        <v>714</v>
      </c>
      <c r="C41" s="948">
        <f>SUM(C39:C40)</f>
        <v>2334</v>
      </c>
      <c r="D41" s="948">
        <f>SUM(D39:D40)</f>
        <v>0</v>
      </c>
      <c r="E41" s="948" t="s">
        <v>237</v>
      </c>
      <c r="F41" s="948">
        <f>SUM(F39:F40)</f>
        <v>626834</v>
      </c>
      <c r="G41" s="255"/>
      <c r="H41" s="255"/>
      <c r="I41" s="255"/>
      <c r="J41" s="282"/>
      <c r="K41" s="240"/>
      <c r="L41" s="255"/>
      <c r="M41" s="236"/>
      <c r="N41" s="236"/>
      <c r="O41" s="236"/>
      <c r="P41" s="236"/>
      <c r="Q41" s="236"/>
      <c r="R41" s="1101"/>
    </row>
    <row r="42" spans="1:18" ht="13.5" customHeight="1" thickTop="1">
      <c r="A42" s="320" t="s">
        <v>694</v>
      </c>
      <c r="B42" s="320"/>
      <c r="C42" s="549"/>
      <c r="D42" s="549"/>
      <c r="E42" s="549"/>
      <c r="F42" s="549"/>
      <c r="G42" s="255"/>
      <c r="H42" s="255"/>
      <c r="I42" s="255"/>
      <c r="J42" s="282"/>
      <c r="K42" s="240"/>
      <c r="L42" s="255"/>
      <c r="M42" s="236"/>
      <c r="N42" s="236"/>
      <c r="O42" s="236"/>
      <c r="P42" s="236"/>
      <c r="Q42" s="236"/>
      <c r="R42" s="1101"/>
    </row>
    <row r="43" spans="1:18" ht="13.5" customHeight="1">
      <c r="A43" s="290" t="s">
        <v>256</v>
      </c>
      <c r="B43" s="320"/>
      <c r="C43" s="549"/>
      <c r="D43" s="549"/>
      <c r="E43" s="549"/>
      <c r="F43" s="549"/>
      <c r="G43" s="255"/>
      <c r="H43" s="255"/>
      <c r="I43" s="255"/>
      <c r="J43" s="282"/>
      <c r="K43" s="240"/>
      <c r="L43" s="255"/>
      <c r="M43" s="236"/>
      <c r="N43" s="236"/>
      <c r="O43" s="236"/>
      <c r="P43" s="236"/>
      <c r="Q43" s="236"/>
      <c r="R43" s="1101"/>
    </row>
    <row r="44" spans="1:18" ht="13.5" customHeight="1">
      <c r="A44" s="320"/>
      <c r="B44" s="320"/>
      <c r="C44" s="549"/>
      <c r="D44" s="549"/>
      <c r="E44" s="549"/>
      <c r="F44" s="549"/>
      <c r="G44" s="255"/>
      <c r="H44" s="255"/>
      <c r="I44" s="255"/>
      <c r="J44" s="282"/>
      <c r="K44" s="240"/>
      <c r="L44" s="255"/>
      <c r="M44" s="236"/>
      <c r="N44" s="236"/>
      <c r="O44" s="236"/>
      <c r="P44" s="236"/>
      <c r="Q44" s="236"/>
      <c r="R44" s="1101"/>
    </row>
    <row r="45" spans="1:18" ht="42" customHeight="1" thickBot="1">
      <c r="A45" s="547" t="s">
        <v>695</v>
      </c>
      <c r="B45" s="1146" t="s">
        <v>683</v>
      </c>
      <c r="C45" s="1146" t="s">
        <v>684</v>
      </c>
      <c r="D45" s="1146" t="s">
        <v>685</v>
      </c>
      <c r="E45" s="1146" t="s">
        <v>696</v>
      </c>
      <c r="F45" s="1146" t="s">
        <v>697</v>
      </c>
      <c r="G45" s="255"/>
      <c r="H45" s="255"/>
      <c r="I45" s="255"/>
      <c r="J45" s="282"/>
      <c r="K45" s="240"/>
      <c r="L45" s="255"/>
      <c r="M45" s="236"/>
      <c r="N45" s="236"/>
      <c r="O45" s="236"/>
      <c r="P45" s="236"/>
      <c r="Q45" s="236"/>
      <c r="R45" s="1101"/>
    </row>
    <row r="46" spans="1:18" ht="13.5" customHeight="1">
      <c r="A46" s="1101" t="s">
        <v>698</v>
      </c>
      <c r="B46" s="2">
        <v>714</v>
      </c>
      <c r="C46" s="2">
        <v>2110</v>
      </c>
      <c r="D46" s="2">
        <v>270</v>
      </c>
      <c r="E46" s="499">
        <v>1.4</v>
      </c>
      <c r="F46" s="2">
        <f t="shared" ref="F46:F52" si="1">SUM(B46:D46)*E46</f>
        <v>4331.5999999999995</v>
      </c>
      <c r="G46" s="255"/>
      <c r="H46" s="255"/>
      <c r="I46" s="255"/>
      <c r="J46" s="282"/>
      <c r="K46" s="240"/>
      <c r="L46" s="255"/>
      <c r="M46" s="1101"/>
      <c r="N46" s="1101"/>
      <c r="O46" s="1101"/>
      <c r="P46" s="1101"/>
      <c r="Q46" s="1101"/>
      <c r="R46" s="1101"/>
    </row>
    <row r="47" spans="1:18" ht="13.5" customHeight="1">
      <c r="A47" s="767" t="s">
        <v>699</v>
      </c>
      <c r="B47" s="2">
        <v>0</v>
      </c>
      <c r="C47" s="2">
        <v>-12</v>
      </c>
      <c r="D47" s="2">
        <v>0</v>
      </c>
      <c r="E47" s="552">
        <v>1.4</v>
      </c>
      <c r="F47" s="2">
        <f t="shared" si="1"/>
        <v>-16.799999999999997</v>
      </c>
      <c r="G47" s="255"/>
      <c r="H47" s="255"/>
      <c r="I47" s="255"/>
      <c r="J47" s="282"/>
      <c r="K47" s="240"/>
      <c r="L47" s="255"/>
      <c r="M47" s="1101"/>
      <c r="N47" s="1101"/>
      <c r="O47" s="1101"/>
      <c r="P47" s="1101"/>
      <c r="Q47" s="1101"/>
      <c r="R47" s="1101"/>
    </row>
    <row r="48" spans="1:18">
      <c r="A48" s="945" t="s">
        <v>700</v>
      </c>
      <c r="B48" s="946">
        <f>SUM(B46:B47)</f>
        <v>714</v>
      </c>
      <c r="C48" s="946">
        <f>SUM(C46:C47)</f>
        <v>2098</v>
      </c>
      <c r="D48" s="946">
        <f>SUM(D46:D47)</f>
        <v>270</v>
      </c>
      <c r="E48" s="949">
        <v>1.4</v>
      </c>
      <c r="F48" s="946">
        <f t="shared" si="1"/>
        <v>4314.7999999999993</v>
      </c>
      <c r="G48" s="255"/>
      <c r="H48" s="255"/>
      <c r="I48" s="255"/>
      <c r="J48" s="282"/>
      <c r="K48" s="240"/>
      <c r="L48" s="236"/>
      <c r="M48" s="1101"/>
      <c r="N48" s="1101"/>
      <c r="O48" s="1101"/>
      <c r="P48" s="1101"/>
      <c r="Q48" s="1101"/>
      <c r="R48" s="1101"/>
    </row>
    <row r="49" spans="1:18" ht="13.5" customHeight="1">
      <c r="A49" s="548" t="s">
        <v>701</v>
      </c>
      <c r="B49" s="277">
        <v>515</v>
      </c>
      <c r="C49" s="277">
        <v>-229</v>
      </c>
      <c r="D49" s="277">
        <v>3</v>
      </c>
      <c r="E49" s="552">
        <v>1.4</v>
      </c>
      <c r="F49" s="277">
        <f t="shared" ref="F49" si="2">SUM(B49:D49)*E49</f>
        <v>404.59999999999997</v>
      </c>
      <c r="G49" s="255"/>
      <c r="H49" s="255"/>
      <c r="I49" s="255"/>
      <c r="J49" s="282"/>
      <c r="K49" s="240"/>
      <c r="L49" s="236"/>
      <c r="M49" s="1101"/>
      <c r="N49" s="1101"/>
      <c r="O49" s="1101"/>
      <c r="P49" s="1101"/>
      <c r="Q49" s="1101"/>
      <c r="R49" s="1101"/>
    </row>
    <row r="50" spans="1:18">
      <c r="A50" s="548" t="s">
        <v>702</v>
      </c>
      <c r="B50" s="277">
        <v>1995</v>
      </c>
      <c r="C50" s="277">
        <v>8190</v>
      </c>
      <c r="D50" s="277">
        <v>25</v>
      </c>
      <c r="E50" s="552">
        <v>1.4</v>
      </c>
      <c r="F50" s="277">
        <f t="shared" si="1"/>
        <v>14294</v>
      </c>
      <c r="G50" s="255"/>
      <c r="H50" s="255"/>
      <c r="I50" s="255"/>
      <c r="J50" s="282"/>
      <c r="K50" s="240"/>
      <c r="L50" s="236"/>
      <c r="M50" s="1101"/>
      <c r="N50" s="1101"/>
      <c r="O50" s="1101"/>
      <c r="P50" s="1101"/>
      <c r="Q50" s="1101"/>
      <c r="R50" s="1101"/>
    </row>
    <row r="51" spans="1:18">
      <c r="A51" s="548" t="s">
        <v>703</v>
      </c>
      <c r="B51" s="277">
        <v>1093</v>
      </c>
      <c r="C51" s="277">
        <v>2871</v>
      </c>
      <c r="D51" s="277">
        <v>18</v>
      </c>
      <c r="E51" s="552">
        <v>1.4</v>
      </c>
      <c r="F51" s="277">
        <f t="shared" si="1"/>
        <v>5574.7999999999993</v>
      </c>
      <c r="G51" s="255"/>
      <c r="H51" s="255"/>
      <c r="I51" s="255"/>
      <c r="J51" s="282"/>
      <c r="K51" s="240"/>
      <c r="L51" s="236"/>
      <c r="M51" s="1101"/>
      <c r="N51" s="1101"/>
      <c r="O51" s="1101"/>
      <c r="P51" s="1101"/>
      <c r="Q51" s="1101"/>
      <c r="R51" s="1101"/>
    </row>
    <row r="52" spans="1:18" ht="13.5" customHeight="1" thickBot="1">
      <c r="A52" s="947" t="s">
        <v>704</v>
      </c>
      <c r="B52" s="948">
        <f>SUM(B48:B51)</f>
        <v>4317</v>
      </c>
      <c r="C52" s="948">
        <f>SUM(C48:C51)</f>
        <v>12930</v>
      </c>
      <c r="D52" s="948">
        <f>SUM(D48:D51)</f>
        <v>316</v>
      </c>
      <c r="E52" s="950">
        <v>1.4</v>
      </c>
      <c r="F52" s="948">
        <f t="shared" si="1"/>
        <v>24588.199999999997</v>
      </c>
      <c r="G52" s="255"/>
      <c r="H52" s="255"/>
      <c r="I52" s="255"/>
      <c r="J52" s="282"/>
      <c r="K52" s="240"/>
      <c r="L52" s="255"/>
      <c r="M52" s="255"/>
      <c r="N52" s="255"/>
      <c r="O52" s="255"/>
      <c r="P52" s="255"/>
      <c r="Q52" s="255"/>
      <c r="R52" s="255"/>
    </row>
    <row r="53" spans="1:18" ht="13.5" customHeight="1" thickTop="1">
      <c r="A53" s="320" t="s">
        <v>705</v>
      </c>
      <c r="B53" s="320"/>
      <c r="C53" s="549"/>
      <c r="D53" s="549"/>
      <c r="E53" s="549"/>
      <c r="F53" s="549"/>
      <c r="G53" s="255"/>
      <c r="H53" s="255"/>
      <c r="I53" s="255"/>
      <c r="J53" s="282"/>
      <c r="K53" s="240"/>
      <c r="L53" s="236"/>
      <c r="M53" s="1101"/>
      <c r="N53" s="1101"/>
      <c r="O53" s="1101"/>
      <c r="P53" s="1101"/>
      <c r="Q53" s="1101"/>
      <c r="R53" s="1101"/>
    </row>
    <row r="54" spans="1:18" ht="13.5" customHeight="1">
      <c r="A54" s="290" t="s">
        <v>256</v>
      </c>
      <c r="B54" s="320"/>
      <c r="C54" s="549"/>
      <c r="D54" s="549"/>
      <c r="E54" s="549"/>
      <c r="F54" s="549"/>
      <c r="G54" s="255"/>
      <c r="H54" s="255"/>
      <c r="I54" s="255"/>
      <c r="J54" s="282"/>
      <c r="K54" s="240"/>
      <c r="L54" s="236"/>
      <c r="M54" s="1101"/>
      <c r="N54" s="1101"/>
      <c r="O54" s="1101"/>
      <c r="P54" s="1101"/>
      <c r="Q54" s="1101"/>
      <c r="R54" s="1101"/>
    </row>
    <row r="55" spans="1:18" ht="15.6">
      <c r="A55" s="1172"/>
      <c r="B55" s="255"/>
      <c r="C55" s="255"/>
      <c r="D55" s="255"/>
      <c r="E55" s="255"/>
      <c r="F55" s="255"/>
      <c r="G55" s="255"/>
      <c r="H55" s="255"/>
      <c r="I55" s="255"/>
      <c r="J55" s="282"/>
      <c r="K55" s="240"/>
      <c r="L55" s="236"/>
      <c r="M55" s="1101"/>
      <c r="N55" s="1101"/>
      <c r="O55" s="1101"/>
      <c r="P55" s="1101"/>
      <c r="Q55" s="1101"/>
      <c r="R55" s="1101"/>
    </row>
    <row r="56" spans="1:18">
      <c r="A56" s="1403" t="s">
        <v>706</v>
      </c>
      <c r="B56" s="1403"/>
      <c r="C56" s="1403"/>
      <c r="D56" s="1403"/>
      <c r="E56" s="255"/>
      <c r="F56" s="255"/>
      <c r="G56" s="255"/>
      <c r="H56" s="255"/>
      <c r="I56" s="255"/>
      <c r="J56" s="282"/>
      <c r="K56" s="240"/>
      <c r="L56" s="236"/>
      <c r="M56" s="1101"/>
      <c r="N56" s="1101"/>
      <c r="O56" s="1101"/>
      <c r="P56" s="1101"/>
      <c r="Q56" s="1101"/>
      <c r="R56" s="1101"/>
    </row>
    <row r="57" spans="1:18" ht="13.8" thickBot="1">
      <c r="A57" s="1146" t="s">
        <v>707</v>
      </c>
      <c r="B57" s="1146" t="s">
        <v>708</v>
      </c>
      <c r="C57" s="1146" t="s">
        <v>709</v>
      </c>
      <c r="D57" s="1146" t="s">
        <v>710</v>
      </c>
      <c r="E57" s="255"/>
      <c r="F57" s="255"/>
      <c r="G57" s="255"/>
      <c r="H57" s="255"/>
      <c r="I57" s="255"/>
      <c r="J57" s="282"/>
      <c r="K57" s="240"/>
      <c r="L57" s="236"/>
      <c r="M57" s="1101"/>
      <c r="N57" s="1101"/>
      <c r="O57" s="1101"/>
      <c r="P57" s="1101"/>
      <c r="Q57" s="1101"/>
      <c r="R57" s="1101"/>
    </row>
    <row r="58" spans="1:18">
      <c r="A58" s="539">
        <v>43644</v>
      </c>
      <c r="B58" s="540">
        <v>0.66666666666666663</v>
      </c>
      <c r="C58" s="541">
        <v>0.75</v>
      </c>
      <c r="D58" s="542">
        <v>2</v>
      </c>
      <c r="E58" s="255"/>
      <c r="F58" s="255"/>
      <c r="G58" s="255"/>
      <c r="H58" s="255"/>
      <c r="I58" s="255"/>
      <c r="J58" s="282"/>
      <c r="K58" s="240"/>
      <c r="L58" s="236"/>
      <c r="M58" s="1101"/>
      <c r="N58" s="1101"/>
      <c r="O58" s="1101"/>
      <c r="P58" s="1101"/>
      <c r="Q58" s="1101"/>
      <c r="R58" s="1101"/>
    </row>
    <row r="59" spans="1:18">
      <c r="A59" s="543">
        <v>43683</v>
      </c>
      <c r="B59" s="544">
        <v>0.66666666666666663</v>
      </c>
      <c r="C59" s="545">
        <v>5.75</v>
      </c>
      <c r="D59" s="546">
        <v>2</v>
      </c>
      <c r="E59" s="255"/>
      <c r="F59" s="255"/>
      <c r="G59" s="255"/>
      <c r="H59" s="255"/>
      <c r="I59" s="255"/>
      <c r="J59" s="282"/>
      <c r="K59" s="240"/>
      <c r="L59" s="236"/>
      <c r="M59" s="1101"/>
      <c r="N59" s="1101"/>
      <c r="O59" s="1101"/>
      <c r="P59" s="1101"/>
      <c r="Q59" s="1101"/>
      <c r="R59" s="1101"/>
    </row>
    <row r="60" spans="1:18">
      <c r="A60" s="290" t="s">
        <v>256</v>
      </c>
      <c r="B60" s="255"/>
      <c r="C60" s="255"/>
      <c r="D60" s="255"/>
      <c r="E60" s="255"/>
      <c r="F60" s="255"/>
      <c r="G60" s="255"/>
      <c r="H60" s="255"/>
      <c r="I60" s="255"/>
      <c r="J60" s="282"/>
      <c r="K60" s="240"/>
      <c r="L60" s="236"/>
      <c r="M60" s="1101"/>
      <c r="N60" s="1101"/>
      <c r="O60" s="1101"/>
      <c r="P60" s="1101"/>
      <c r="Q60" s="1101"/>
      <c r="R60" s="1101"/>
    </row>
    <row r="61" spans="1:18">
      <c r="A61" s="1101"/>
      <c r="H61" s="255"/>
      <c r="I61" s="255"/>
      <c r="J61" s="282"/>
      <c r="K61" s="240"/>
      <c r="L61" s="236"/>
      <c r="M61" s="1101"/>
      <c r="N61" s="1101"/>
      <c r="O61" s="1101"/>
      <c r="P61" s="1101"/>
      <c r="Q61" s="1101"/>
      <c r="R61" s="1101"/>
    </row>
    <row r="62" spans="1:18">
      <c r="A62" s="1403" t="s">
        <v>711</v>
      </c>
      <c r="B62" s="1403"/>
      <c r="C62" s="1403"/>
      <c r="D62" s="1403"/>
      <c r="H62" s="255"/>
      <c r="I62" s="255"/>
      <c r="J62" s="282"/>
      <c r="K62" s="240"/>
      <c r="L62" s="236"/>
      <c r="M62" s="1101"/>
      <c r="N62" s="1101"/>
      <c r="O62" s="1101"/>
      <c r="P62" s="1101"/>
      <c r="Q62" s="1101"/>
      <c r="R62" s="1101"/>
    </row>
    <row r="63" spans="1:18" ht="27" thickBot="1">
      <c r="A63" s="547" t="s">
        <v>712</v>
      </c>
      <c r="B63" s="1146" t="s">
        <v>713</v>
      </c>
      <c r="C63" s="1146" t="s">
        <v>686</v>
      </c>
      <c r="D63" s="1146" t="s">
        <v>714</v>
      </c>
      <c r="H63" s="255"/>
      <c r="I63" s="255"/>
      <c r="J63" s="282"/>
      <c r="K63" s="240"/>
      <c r="L63" s="236"/>
      <c r="M63" s="1101"/>
      <c r="N63" s="1101"/>
      <c r="O63" s="1101"/>
      <c r="P63" s="1101"/>
      <c r="Q63" s="1101"/>
      <c r="R63" s="1101"/>
    </row>
    <row r="64" spans="1:18">
      <c r="A64" s="548" t="s">
        <v>715</v>
      </c>
      <c r="B64" s="551">
        <v>5.39</v>
      </c>
      <c r="C64" s="551">
        <v>-43.39</v>
      </c>
      <c r="D64" s="551">
        <v>-92.17</v>
      </c>
      <c r="H64" s="255"/>
      <c r="I64" s="255"/>
      <c r="J64" s="282"/>
      <c r="K64" s="240"/>
      <c r="L64" s="236"/>
      <c r="M64" s="1101"/>
      <c r="N64" s="1101"/>
      <c r="O64" s="1101"/>
      <c r="P64" s="1101"/>
      <c r="Q64" s="1101"/>
      <c r="R64" s="1101"/>
    </row>
    <row r="65" spans="1:12" ht="13.5" customHeight="1">
      <c r="A65" s="548" t="s">
        <v>716</v>
      </c>
      <c r="B65" s="551">
        <v>11.08</v>
      </c>
      <c r="C65" s="551">
        <v>-44.7</v>
      </c>
      <c r="D65" s="551">
        <v>-100.49</v>
      </c>
      <c r="H65" s="255"/>
      <c r="I65" s="255"/>
      <c r="J65" s="282"/>
      <c r="K65" s="240"/>
      <c r="L65" s="236"/>
    </row>
    <row r="66" spans="1:12" ht="13.5" customHeight="1">
      <c r="A66" s="548" t="s">
        <v>717</v>
      </c>
      <c r="B66" s="551">
        <v>12.27</v>
      </c>
      <c r="C66" s="551">
        <v>-20.03</v>
      </c>
      <c r="D66" s="551">
        <v>-52.33</v>
      </c>
      <c r="H66" s="255"/>
      <c r="I66" s="255"/>
      <c r="J66" s="282"/>
      <c r="K66" s="240"/>
      <c r="L66" s="236"/>
    </row>
    <row r="67" spans="1:12" ht="13.5" customHeight="1">
      <c r="A67" s="548" t="s">
        <v>718</v>
      </c>
      <c r="B67" s="551">
        <v>22.89</v>
      </c>
      <c r="C67" s="551">
        <v>-9.75</v>
      </c>
      <c r="D67" s="551">
        <v>-42.39</v>
      </c>
      <c r="H67" s="255"/>
      <c r="I67" s="255"/>
      <c r="J67" s="282"/>
      <c r="K67" s="240"/>
      <c r="L67" s="236"/>
    </row>
    <row r="68" spans="1:12">
      <c r="A68" s="548" t="s">
        <v>719</v>
      </c>
      <c r="B68" s="551">
        <v>18.190000000000001</v>
      </c>
      <c r="C68" s="551">
        <v>-1.26</v>
      </c>
      <c r="D68" s="551">
        <v>-20.71</v>
      </c>
      <c r="H68" s="255"/>
      <c r="I68" s="255"/>
      <c r="J68" s="282"/>
      <c r="K68" s="240"/>
      <c r="L68" s="236"/>
    </row>
    <row r="69" spans="1:12">
      <c r="A69" s="548" t="s">
        <v>720</v>
      </c>
      <c r="B69" s="551">
        <v>-1.2</v>
      </c>
      <c r="C69" s="551">
        <v>-6.99</v>
      </c>
      <c r="D69" s="551">
        <v>-12.79</v>
      </c>
      <c r="H69" s="255"/>
      <c r="I69" s="255"/>
      <c r="J69" s="282"/>
      <c r="K69" s="240"/>
      <c r="L69" s="236"/>
    </row>
    <row r="70" spans="1:12">
      <c r="A70" s="548" t="s">
        <v>721</v>
      </c>
      <c r="B70" s="551">
        <v>-6.75</v>
      </c>
      <c r="C70" s="551">
        <v>-13.31</v>
      </c>
      <c r="D70" s="551">
        <v>-19.86</v>
      </c>
      <c r="H70" s="255"/>
      <c r="I70" s="255"/>
      <c r="J70" s="282"/>
      <c r="K70" s="240"/>
      <c r="L70" s="236"/>
    </row>
    <row r="71" spans="1:12" ht="13.5" customHeight="1">
      <c r="A71" s="548" t="s">
        <v>722</v>
      </c>
      <c r="B71" s="551">
        <v>-22.53</v>
      </c>
      <c r="C71" s="551">
        <v>-29.82</v>
      </c>
      <c r="D71" s="551">
        <v>-37.1</v>
      </c>
      <c r="H71" s="255"/>
      <c r="I71" s="255"/>
      <c r="J71" s="282"/>
      <c r="K71" s="240"/>
      <c r="L71" s="236"/>
    </row>
    <row r="72" spans="1:12" ht="13.5" customHeight="1">
      <c r="A72" s="548" t="s">
        <v>723</v>
      </c>
      <c r="B72" s="551">
        <v>-2.5499999999999998</v>
      </c>
      <c r="C72" s="551">
        <v>-4.71</v>
      </c>
      <c r="D72" s="551">
        <v>-6.88</v>
      </c>
      <c r="J72" s="282"/>
      <c r="K72" s="591"/>
      <c r="L72" s="592"/>
    </row>
    <row r="73" spans="1:12" ht="13.5" customHeight="1">
      <c r="A73" s="548" t="s">
        <v>724</v>
      </c>
      <c r="B73" s="551">
        <v>-5.99</v>
      </c>
      <c r="C73" s="551">
        <v>-11.69</v>
      </c>
      <c r="D73" s="551">
        <v>-17.39</v>
      </c>
      <c r="J73" s="282"/>
      <c r="K73" s="591"/>
      <c r="L73" s="592"/>
    </row>
    <row r="74" spans="1:12" ht="13.5" customHeight="1">
      <c r="A74" s="548" t="s">
        <v>725</v>
      </c>
      <c r="B74" s="551">
        <v>11.31</v>
      </c>
      <c r="C74" s="551">
        <v>3.03</v>
      </c>
      <c r="D74" s="551">
        <v>-5.24</v>
      </c>
      <c r="E74" s="1101"/>
      <c r="F74" s="1101"/>
      <c r="J74" s="282"/>
      <c r="K74" s="591"/>
      <c r="L74" s="592"/>
    </row>
    <row r="75" spans="1:12" ht="36" customHeight="1">
      <c r="A75" s="548" t="s">
        <v>726</v>
      </c>
      <c r="B75" s="551">
        <v>-2.57</v>
      </c>
      <c r="C75" s="551">
        <v>-13.9</v>
      </c>
      <c r="D75" s="551">
        <v>-25.24</v>
      </c>
      <c r="E75" s="1101"/>
      <c r="F75" s="1101"/>
      <c r="J75" s="282"/>
      <c r="K75" s="591"/>
      <c r="L75" s="592"/>
    </row>
    <row r="76" spans="1:12" ht="13.5" customHeight="1" thickBot="1">
      <c r="A76" s="947" t="s">
        <v>27</v>
      </c>
      <c r="B76" s="951">
        <v>39.54</v>
      </c>
      <c r="C76" s="951">
        <v>-196.52</v>
      </c>
      <c r="D76" s="951">
        <v>-432.58</v>
      </c>
      <c r="E76" s="1101"/>
      <c r="F76" s="1101"/>
      <c r="J76" s="282"/>
      <c r="K76" s="591"/>
      <c r="L76" s="592"/>
    </row>
    <row r="77" spans="1:12" ht="13.5" customHeight="1" thickTop="1">
      <c r="A77" s="290" t="s">
        <v>727</v>
      </c>
      <c r="J77" s="282"/>
      <c r="K77" s="591"/>
      <c r="L77" s="592"/>
    </row>
    <row r="78" spans="1:12" ht="13.5" customHeight="1">
      <c r="A78" s="1101"/>
      <c r="J78" s="282"/>
      <c r="K78" s="591"/>
      <c r="L78" s="592"/>
    </row>
    <row r="79" spans="1:12" ht="13.5" customHeight="1">
      <c r="A79" s="1099" t="s">
        <v>728</v>
      </c>
      <c r="J79" s="282"/>
      <c r="K79" s="591"/>
      <c r="L79" s="592"/>
    </row>
    <row r="80" spans="1:12" ht="13.5" customHeight="1">
      <c r="A80" s="1099"/>
      <c r="J80" s="282"/>
      <c r="K80" s="591"/>
      <c r="L80" s="592"/>
    </row>
    <row r="81" spans="1:12" ht="13.5" customHeight="1">
      <c r="A81" s="587" t="s">
        <v>729</v>
      </c>
      <c r="J81" s="282"/>
      <c r="K81" s="591"/>
      <c r="L81" s="592"/>
    </row>
    <row r="82" spans="1:12" ht="13.5" customHeight="1" thickBot="1">
      <c r="A82" s="1146"/>
      <c r="B82" s="1146" t="s">
        <v>730</v>
      </c>
      <c r="C82" s="1146" t="s">
        <v>731</v>
      </c>
      <c r="D82" s="1146" t="s">
        <v>732</v>
      </c>
      <c r="E82" s="1146" t="s">
        <v>733</v>
      </c>
      <c r="F82" s="1146" t="s">
        <v>734</v>
      </c>
      <c r="G82" s="1146" t="s">
        <v>463</v>
      </c>
      <c r="J82" s="282"/>
      <c r="K82" s="591"/>
      <c r="L82" s="592"/>
    </row>
    <row r="83" spans="1:12" ht="13.5" customHeight="1">
      <c r="A83" s="593" t="s">
        <v>735</v>
      </c>
      <c r="B83" s="275">
        <v>0.35616438356164382</v>
      </c>
      <c r="C83" s="275">
        <v>0.27397260273972601</v>
      </c>
      <c r="D83" s="275">
        <v>0.21917808219178081</v>
      </c>
      <c r="E83" s="275">
        <v>6.8493150684931503E-2</v>
      </c>
      <c r="F83" s="275">
        <v>2.7397260273972601E-2</v>
      </c>
      <c r="G83" s="275">
        <v>5.4794520547945313E-2</v>
      </c>
      <c r="J83" s="282"/>
      <c r="K83" s="591"/>
      <c r="L83" s="592"/>
    </row>
    <row r="84" spans="1:12" ht="13.5" customHeight="1">
      <c r="A84" s="594" t="s">
        <v>736</v>
      </c>
      <c r="B84" s="242">
        <v>0.27397260273972601</v>
      </c>
      <c r="C84" s="242">
        <v>0.24657534246575341</v>
      </c>
      <c r="D84" s="242">
        <v>0.26027397260273971</v>
      </c>
      <c r="E84" s="242">
        <v>9.5890410958904104E-2</v>
      </c>
      <c r="F84" s="242">
        <v>4.1095890410958902E-2</v>
      </c>
      <c r="G84" s="242">
        <v>8.2191780821917915E-2</v>
      </c>
      <c r="J84" s="282"/>
      <c r="K84" s="591"/>
      <c r="L84" s="592"/>
    </row>
    <row r="85" spans="1:12" ht="13.5" customHeight="1">
      <c r="A85" s="594" t="s">
        <v>737</v>
      </c>
      <c r="B85" s="242">
        <v>0.46524064171122992</v>
      </c>
      <c r="C85" s="242">
        <v>0.28877005347593582</v>
      </c>
      <c r="D85" s="242">
        <v>0.13903743315508021</v>
      </c>
      <c r="E85" s="242">
        <v>4.2780748663101595E-2</v>
      </c>
      <c r="F85" s="242">
        <v>1.6042780748663103E-2</v>
      </c>
      <c r="G85" s="242">
        <v>4.8128342245989386E-2</v>
      </c>
      <c r="J85" s="282"/>
      <c r="K85" s="591"/>
      <c r="L85" s="592"/>
    </row>
    <row r="86" spans="1:12" ht="13.5" customHeight="1">
      <c r="A86" s="594" t="s">
        <v>738</v>
      </c>
      <c r="B86" s="242">
        <v>0.37967914438502676</v>
      </c>
      <c r="C86" s="242">
        <v>0.29411764705882354</v>
      </c>
      <c r="D86" s="242">
        <v>0.16577540106951871</v>
      </c>
      <c r="E86" s="242">
        <v>5.3475935828877004E-2</v>
      </c>
      <c r="F86" s="242">
        <v>1.6042780748663103E-2</v>
      </c>
      <c r="G86" s="242">
        <v>9.0909090909090828E-2</v>
      </c>
      <c r="J86" s="282"/>
      <c r="K86" s="591"/>
      <c r="L86" s="592"/>
    </row>
    <row r="87" spans="1:12" ht="13.5" customHeight="1">
      <c r="A87" s="594" t="s">
        <v>739</v>
      </c>
      <c r="B87" s="242">
        <v>0.40106951871657759</v>
      </c>
      <c r="C87" s="242">
        <v>0.28342245989304815</v>
      </c>
      <c r="D87" s="242">
        <v>0.18181818181818182</v>
      </c>
      <c r="E87" s="242">
        <v>3.2085561497326207E-2</v>
      </c>
      <c r="F87" s="242">
        <v>1.6042780748663103E-2</v>
      </c>
      <c r="G87" s="242">
        <v>8.5561497326203106E-2</v>
      </c>
      <c r="J87" s="282"/>
      <c r="K87" s="591"/>
      <c r="L87" s="592"/>
    </row>
    <row r="88" spans="1:12" ht="13.5" customHeight="1">
      <c r="A88" s="594" t="s">
        <v>740</v>
      </c>
      <c r="B88" s="242">
        <v>0.41711229946524064</v>
      </c>
      <c r="C88" s="242">
        <v>0.27272727272727271</v>
      </c>
      <c r="D88" s="242">
        <v>0.18716577540106949</v>
      </c>
      <c r="E88" s="242">
        <v>4.8128342245989303E-2</v>
      </c>
      <c r="F88" s="242">
        <v>2.6737967914438502E-2</v>
      </c>
      <c r="G88" s="242">
        <v>4.8128342245989386E-2</v>
      </c>
      <c r="J88" s="282"/>
      <c r="K88" s="591"/>
      <c r="L88" s="592"/>
    </row>
    <row r="89" spans="1:12" ht="46.5" customHeight="1">
      <c r="A89" s="594" t="s">
        <v>741</v>
      </c>
      <c r="B89" s="242">
        <v>0.32978723404255317</v>
      </c>
      <c r="C89" s="242">
        <v>0.47872340425531917</v>
      </c>
      <c r="D89" s="242">
        <v>0.13297872340425532</v>
      </c>
      <c r="E89" s="242">
        <v>4.2553191489361701E-2</v>
      </c>
      <c r="F89" s="242">
        <v>1.0638297872340425E-2</v>
      </c>
      <c r="G89" s="242">
        <v>5.3191489361702482E-3</v>
      </c>
      <c r="J89" s="282"/>
      <c r="K89" s="591"/>
      <c r="L89" s="592"/>
    </row>
    <row r="90" spans="1:12">
      <c r="A90" s="594" t="s">
        <v>742</v>
      </c>
      <c r="B90" s="242">
        <v>0.72340425531914898</v>
      </c>
      <c r="C90" s="242">
        <v>0.19680851063829788</v>
      </c>
      <c r="D90" s="242">
        <v>5.3191489361702128E-2</v>
      </c>
      <c r="E90" s="242">
        <v>5.3191489361702126E-3</v>
      </c>
      <c r="F90" s="242">
        <v>2.1276595744680851E-2</v>
      </c>
      <c r="G90" s="242">
        <v>0</v>
      </c>
      <c r="J90" s="282"/>
      <c r="K90" s="591"/>
      <c r="L90" s="592"/>
    </row>
    <row r="91" spans="1:12">
      <c r="A91" s="594" t="s">
        <v>743</v>
      </c>
      <c r="B91" s="242">
        <v>0.68085106382978722</v>
      </c>
      <c r="C91" s="242">
        <v>0.18085106382978725</v>
      </c>
      <c r="D91" s="242">
        <v>7.4468085106382975E-2</v>
      </c>
      <c r="E91" s="242">
        <v>3.1914893617021274E-2</v>
      </c>
      <c r="F91" s="242">
        <v>2.1276595744680851E-2</v>
      </c>
      <c r="G91" s="242">
        <v>1.0638297872340496E-2</v>
      </c>
      <c r="J91" s="282"/>
      <c r="K91" s="591"/>
      <c r="L91" s="592"/>
    </row>
    <row r="92" spans="1:12">
      <c r="A92" s="594" t="s">
        <v>744</v>
      </c>
      <c r="B92" s="242">
        <v>0.92021276595744683</v>
      </c>
      <c r="C92" s="242">
        <v>3.1914893617021274E-2</v>
      </c>
      <c r="D92" s="242">
        <v>2.6595744680851064E-2</v>
      </c>
      <c r="E92" s="242">
        <v>0</v>
      </c>
      <c r="F92" s="242">
        <v>1.5957446808510637E-2</v>
      </c>
      <c r="G92" s="242">
        <v>5.3191489361701372E-3</v>
      </c>
      <c r="J92" s="282"/>
      <c r="K92" s="591"/>
      <c r="L92" s="592"/>
    </row>
    <row r="93" spans="1:12" ht="13.5" customHeight="1">
      <c r="A93" s="595" t="s">
        <v>745</v>
      </c>
      <c r="B93" s="590">
        <v>0.69680851063829796</v>
      </c>
      <c r="C93" s="590">
        <v>0.20744680851063829</v>
      </c>
      <c r="D93" s="590">
        <v>7.9787234042553196E-2</v>
      </c>
      <c r="E93" s="590">
        <v>5.3191489361702126E-3</v>
      </c>
      <c r="F93" s="590">
        <v>1.0638297872340425E-2</v>
      </c>
      <c r="G93" s="590">
        <v>0</v>
      </c>
      <c r="J93" s="282"/>
      <c r="K93" s="591"/>
      <c r="L93" s="592"/>
    </row>
    <row r="94" spans="1:12" ht="13.5" customHeight="1">
      <c r="A94" s="1101"/>
      <c r="J94" s="282"/>
      <c r="K94" s="591"/>
      <c r="L94" s="592"/>
    </row>
    <row r="95" spans="1:12" ht="13.5" customHeight="1">
      <c r="A95" s="587" t="s">
        <v>746</v>
      </c>
      <c r="J95" s="282"/>
      <c r="K95" s="591"/>
      <c r="L95" s="592"/>
    </row>
    <row r="96" spans="1:12" ht="13.5" customHeight="1" thickBot="1">
      <c r="A96" s="1146"/>
      <c r="B96" s="1146" t="s">
        <v>747</v>
      </c>
      <c r="C96" s="1146" t="s">
        <v>748</v>
      </c>
      <c r="D96" s="1146" t="s">
        <v>749</v>
      </c>
      <c r="J96" s="282"/>
      <c r="K96" s="591"/>
      <c r="L96" s="592"/>
    </row>
    <row r="97" spans="1:12">
      <c r="A97" s="593" t="s">
        <v>750</v>
      </c>
      <c r="B97" s="275">
        <v>0.64945652173913049</v>
      </c>
      <c r="C97" s="275">
        <v>0.52500000000000002</v>
      </c>
      <c r="D97" s="275">
        <v>0.6785714285714286</v>
      </c>
      <c r="J97" s="282"/>
      <c r="K97" s="591"/>
      <c r="L97" s="592"/>
    </row>
    <row r="98" spans="1:12">
      <c r="A98" s="594" t="s">
        <v>751</v>
      </c>
      <c r="B98" s="242">
        <v>0.25543478260869568</v>
      </c>
      <c r="C98" s="242">
        <v>0.21666666666666667</v>
      </c>
      <c r="D98" s="242">
        <v>0.17142857142857143</v>
      </c>
      <c r="J98" s="282"/>
      <c r="K98" s="591"/>
      <c r="L98" s="592"/>
    </row>
    <row r="99" spans="1:12" ht="13.5" customHeight="1">
      <c r="A99" s="594" t="s">
        <v>752</v>
      </c>
      <c r="B99" s="242">
        <v>0.16304347826086957</v>
      </c>
      <c r="C99" s="242">
        <v>0.2</v>
      </c>
      <c r="D99" s="242">
        <v>0.17857142857142858</v>
      </c>
      <c r="J99" s="282"/>
      <c r="K99" s="591"/>
      <c r="L99" s="592"/>
    </row>
    <row r="100" spans="1:12" ht="42.75" customHeight="1">
      <c r="A100" s="594" t="s">
        <v>753</v>
      </c>
      <c r="B100" s="242">
        <v>0.11684782608695653</v>
      </c>
      <c r="C100" s="242">
        <v>0.15</v>
      </c>
      <c r="D100" s="242">
        <v>0.1357142857142857</v>
      </c>
      <c r="J100" s="282"/>
      <c r="K100" s="591"/>
      <c r="L100" s="592"/>
    </row>
    <row r="101" spans="1:12" ht="13.5" customHeight="1">
      <c r="A101" s="594" t="s">
        <v>754</v>
      </c>
      <c r="B101" s="242">
        <v>0.18206521739130432</v>
      </c>
      <c r="C101" s="242">
        <v>0.10833333333333334</v>
      </c>
      <c r="D101" s="242">
        <v>0.12142857142857143</v>
      </c>
      <c r="J101" s="282"/>
      <c r="K101" s="591"/>
      <c r="L101" s="592"/>
    </row>
    <row r="102" spans="1:12" ht="13.5" customHeight="1">
      <c r="A102" s="594" t="s">
        <v>755</v>
      </c>
      <c r="B102" s="242">
        <v>6.7934782608695649E-2</v>
      </c>
      <c r="C102" s="242">
        <v>4.1666666666666671E-2</v>
      </c>
      <c r="D102" s="242">
        <v>1.4285714285714285E-2</v>
      </c>
      <c r="J102" s="282"/>
      <c r="K102" s="591"/>
      <c r="L102" s="592"/>
    </row>
    <row r="103" spans="1:12">
      <c r="A103" s="594" t="s">
        <v>756</v>
      </c>
      <c r="B103" s="242">
        <v>5.434782608695652E-3</v>
      </c>
      <c r="C103" s="242">
        <v>8.3333333333333332E-3</v>
      </c>
      <c r="D103" s="242">
        <v>1.4285714285714285E-2</v>
      </c>
      <c r="J103" s="282"/>
      <c r="K103" s="591"/>
      <c r="L103" s="592"/>
    </row>
    <row r="104" spans="1:12">
      <c r="A104" s="595" t="s">
        <v>463</v>
      </c>
      <c r="B104" s="590">
        <v>2.717391304347826E-3</v>
      </c>
      <c r="C104" s="590">
        <v>0</v>
      </c>
      <c r="D104" s="590">
        <v>0</v>
      </c>
      <c r="J104" s="282"/>
      <c r="K104" s="591"/>
      <c r="L104" s="592"/>
    </row>
    <row r="105" spans="1:12">
      <c r="A105" s="1101"/>
    </row>
    <row r="106" spans="1:12">
      <c r="A106" s="587" t="s">
        <v>757</v>
      </c>
    </row>
    <row r="107" spans="1:12" ht="27" thickBot="1">
      <c r="A107" s="1146"/>
      <c r="B107" s="1146" t="s">
        <v>758</v>
      </c>
      <c r="C107" s="1146" t="s">
        <v>759</v>
      </c>
      <c r="D107" s="1146" t="s">
        <v>760</v>
      </c>
    </row>
    <row r="108" spans="1:12">
      <c r="A108" s="593" t="s">
        <v>761</v>
      </c>
      <c r="B108" s="275">
        <v>8.9743589743589744E-2</v>
      </c>
      <c r="C108" s="275">
        <v>0.10434782608695652</v>
      </c>
      <c r="D108" s="275">
        <v>0.13043478260869565</v>
      </c>
    </row>
    <row r="109" spans="1:12">
      <c r="A109" s="594" t="s">
        <v>762</v>
      </c>
      <c r="B109" s="242">
        <v>0.15641025641025641</v>
      </c>
      <c r="C109" s="242">
        <v>0.10434782608695652</v>
      </c>
      <c r="D109" s="242">
        <v>0.20496894409937888</v>
      </c>
    </row>
    <row r="110" spans="1:12">
      <c r="A110" s="594" t="s">
        <v>763</v>
      </c>
      <c r="B110" s="242">
        <v>0.6333333333333333</v>
      </c>
      <c r="C110" s="242">
        <v>0.70434782608695656</v>
      </c>
      <c r="D110" s="242">
        <v>0.55900621118012417</v>
      </c>
    </row>
    <row r="111" spans="1:12">
      <c r="A111" s="595" t="s">
        <v>764</v>
      </c>
      <c r="B111" s="590">
        <v>0.12051282051282051</v>
      </c>
      <c r="C111" s="590">
        <v>8.6956521739130432E-2</v>
      </c>
      <c r="D111" s="590">
        <v>0.10559006211180125</v>
      </c>
    </row>
  </sheetData>
  <mergeCells count="31">
    <mergeCell ref="A62:D62"/>
    <mergeCell ref="E10:G10"/>
    <mergeCell ref="A24:D24"/>
    <mergeCell ref="A9:G9"/>
    <mergeCell ref="L7:R7"/>
    <mergeCell ref="L8:R8"/>
    <mergeCell ref="A8:G8"/>
    <mergeCell ref="A7:G7"/>
    <mergeCell ref="A56:D56"/>
    <mergeCell ref="A30:I30"/>
    <mergeCell ref="B17:D17"/>
    <mergeCell ref="E17:G17"/>
    <mergeCell ref="A33:E33"/>
    <mergeCell ref="A32:E32"/>
    <mergeCell ref="A31:E31"/>
    <mergeCell ref="A26:C26"/>
    <mergeCell ref="L6:R6"/>
    <mergeCell ref="L9:R9"/>
    <mergeCell ref="A15:G15"/>
    <mergeCell ref="L15:R15"/>
    <mergeCell ref="A16:G16"/>
    <mergeCell ref="L16:R16"/>
    <mergeCell ref="B10:D10"/>
    <mergeCell ref="A6:G6"/>
    <mergeCell ref="A1:T1"/>
    <mergeCell ref="A2:R2"/>
    <mergeCell ref="A3:R3"/>
    <mergeCell ref="L4:R4"/>
    <mergeCell ref="L5:R5"/>
    <mergeCell ref="A5:G5"/>
    <mergeCell ref="A4:G4"/>
  </mergeCells>
  <pageMargins left="0.7" right="0.7" top="0.75" bottom="0.75" header="0.3" footer="0.3"/>
  <pageSetup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97"/>
  <sheetViews>
    <sheetView zoomScaleNormal="100" workbookViewId="0">
      <selection sqref="A1:R1"/>
    </sheetView>
  </sheetViews>
  <sheetFormatPr defaultRowHeight="13.2"/>
  <cols>
    <col min="1" max="1" width="50" customWidth="1"/>
    <col min="2" max="2" width="17.6640625" style="2" customWidth="1"/>
    <col min="3" max="3" width="15.6640625" style="30" customWidth="1"/>
    <col min="4" max="4" width="17.33203125" style="30" customWidth="1"/>
    <col min="5" max="5" width="21.33203125" style="30" customWidth="1"/>
    <col min="6" max="6" width="17.6640625" style="30" customWidth="1"/>
    <col min="7" max="7" width="17.44140625" style="30" customWidth="1"/>
    <col min="8" max="9" width="15.33203125" style="30" customWidth="1"/>
    <col min="10" max="10" width="0.5546875" style="86" customWidth="1"/>
    <col min="11" max="11" width="11.6640625" style="30" customWidth="1"/>
    <col min="12" max="12" width="12.6640625" style="30" customWidth="1"/>
    <col min="13" max="16" width="12.6640625" customWidth="1"/>
    <col min="17" max="17" width="8.6640625" customWidth="1"/>
  </cols>
  <sheetData>
    <row r="1" spans="1:18" ht="13.35" customHeight="1">
      <c r="A1" s="1416" t="str">
        <f>Cover!B8</f>
        <v>Evergy Metro, Inc. Evaluation, Measurement, and Verification Report: Databook</v>
      </c>
      <c r="B1" s="1416"/>
      <c r="C1" s="1416"/>
      <c r="D1" s="1416"/>
      <c r="E1" s="1416"/>
      <c r="F1" s="1416"/>
      <c r="G1" s="1416"/>
      <c r="H1" s="1416"/>
      <c r="I1" s="1416"/>
      <c r="J1" s="1416"/>
      <c r="K1" s="1416"/>
      <c r="L1" s="1416"/>
      <c r="M1" s="1416"/>
      <c r="N1" s="1416"/>
      <c r="O1" s="1416"/>
      <c r="P1" s="1416"/>
      <c r="Q1" s="1416"/>
      <c r="R1" s="1416"/>
    </row>
    <row r="2" spans="1:18" ht="35.25" customHeight="1">
      <c r="A2" s="1417"/>
      <c r="B2" s="1417"/>
      <c r="C2" s="1417"/>
      <c r="D2" s="1417"/>
      <c r="E2" s="1417"/>
      <c r="F2" s="1417"/>
      <c r="G2" s="1417"/>
      <c r="H2" s="1417"/>
      <c r="I2" s="1417"/>
      <c r="J2" s="1417"/>
      <c r="K2" s="1417"/>
      <c r="L2" s="1417"/>
      <c r="M2" s="1417"/>
      <c r="N2" s="1417"/>
      <c r="O2" s="1417"/>
      <c r="P2" s="1417"/>
      <c r="Q2" s="1417"/>
      <c r="R2" s="1417"/>
    </row>
    <row r="3" spans="1:18">
      <c r="A3" s="1418"/>
      <c r="B3" s="1418"/>
      <c r="C3" s="1418"/>
      <c r="D3" s="1418"/>
      <c r="E3" s="1418"/>
      <c r="F3" s="1418"/>
      <c r="G3" s="1418"/>
      <c r="H3" s="1418"/>
      <c r="I3" s="1418"/>
      <c r="J3" s="1418"/>
      <c r="K3" s="1418"/>
      <c r="L3" s="1418"/>
      <c r="M3" s="1418"/>
      <c r="N3" s="1418"/>
      <c r="O3" s="1418"/>
      <c r="P3" s="1418"/>
      <c r="Q3" s="1418"/>
      <c r="R3" s="1418"/>
    </row>
    <row r="4" spans="1:18" ht="30" customHeight="1">
      <c r="A4" s="1415" t="s">
        <v>765</v>
      </c>
      <c r="B4" s="1415"/>
      <c r="C4" s="1415"/>
      <c r="D4" s="1415"/>
      <c r="E4" s="1415"/>
      <c r="F4" s="1415"/>
      <c r="G4" s="1415"/>
      <c r="H4" s="276"/>
      <c r="I4" s="276"/>
      <c r="J4" s="264"/>
      <c r="K4" s="276"/>
      <c r="L4" s="1415" t="s">
        <v>766</v>
      </c>
      <c r="M4" s="1415"/>
      <c r="N4" s="1415"/>
      <c r="O4" s="1415"/>
      <c r="P4" s="1415"/>
      <c r="Q4" s="1415"/>
      <c r="R4" s="1415"/>
    </row>
    <row r="5" spans="1:18" ht="15.6">
      <c r="A5" s="1411" t="s">
        <v>247</v>
      </c>
      <c r="B5" s="1411"/>
      <c r="C5" s="1411"/>
      <c r="D5" s="1411"/>
      <c r="E5" s="1411"/>
      <c r="F5" s="1411"/>
      <c r="G5" s="1411"/>
      <c r="H5" s="276"/>
      <c r="I5" s="276"/>
      <c r="J5" s="264"/>
      <c r="K5" s="276"/>
      <c r="L5" s="1414"/>
      <c r="M5" s="1414"/>
      <c r="N5" s="1414"/>
      <c r="O5" s="1414"/>
      <c r="P5" s="1414"/>
      <c r="Q5" s="1414"/>
      <c r="R5" s="1414"/>
    </row>
    <row r="6" spans="1:18" ht="12.75" customHeight="1">
      <c r="A6" s="1411"/>
      <c r="B6" s="1411"/>
      <c r="C6" s="1411"/>
      <c r="D6" s="1411"/>
      <c r="E6" s="1411"/>
      <c r="F6" s="1411"/>
      <c r="G6" s="1411"/>
      <c r="H6" s="276"/>
      <c r="I6" s="276"/>
      <c r="J6" s="264"/>
      <c r="K6" s="276"/>
      <c r="L6" s="1414"/>
      <c r="M6" s="1414"/>
      <c r="N6" s="1414"/>
      <c r="O6" s="1414"/>
      <c r="P6" s="1414"/>
      <c r="Q6" s="1414"/>
      <c r="R6" s="1414"/>
    </row>
    <row r="7" spans="1:18" ht="12.75" customHeight="1">
      <c r="A7" s="1419" t="s">
        <v>98</v>
      </c>
      <c r="B7" s="1419"/>
      <c r="C7" s="1419"/>
      <c r="D7" s="1419"/>
      <c r="E7" s="1419"/>
      <c r="F7" s="1419"/>
      <c r="G7" s="1419"/>
      <c r="H7" s="276"/>
      <c r="I7" s="276"/>
      <c r="J7" s="264"/>
      <c r="K7" s="276"/>
      <c r="L7" s="1414" t="s">
        <v>257</v>
      </c>
      <c r="M7" s="1414"/>
      <c r="N7" s="1414"/>
      <c r="O7" s="1414"/>
      <c r="P7" s="1414"/>
      <c r="Q7" s="1414"/>
      <c r="R7" s="1414"/>
    </row>
    <row r="8" spans="1:18" ht="12.75" customHeight="1">
      <c r="A8" s="1411"/>
      <c r="B8" s="1411"/>
      <c r="C8" s="1411"/>
      <c r="D8" s="1411"/>
      <c r="E8" s="1411"/>
      <c r="F8" s="1411"/>
      <c r="G8" s="1411"/>
      <c r="H8" s="276"/>
      <c r="I8" s="276"/>
      <c r="J8" s="264"/>
      <c r="K8" s="276"/>
      <c r="L8" s="276"/>
      <c r="M8" s="276"/>
      <c r="N8" s="276"/>
      <c r="O8" s="276"/>
      <c r="P8" s="276"/>
      <c r="Q8" s="276"/>
      <c r="R8" s="1101"/>
    </row>
    <row r="9" spans="1:18" ht="12.75" customHeight="1">
      <c r="A9" s="1414" t="s">
        <v>249</v>
      </c>
      <c r="B9" s="1414"/>
      <c r="C9" s="1414"/>
      <c r="D9" s="1414"/>
      <c r="E9" s="1414"/>
      <c r="F9" s="1414"/>
      <c r="G9" s="1414"/>
      <c r="H9" s="276"/>
      <c r="I9" s="276"/>
      <c r="J9" s="264"/>
      <c r="K9" s="276"/>
      <c r="L9" s="256"/>
      <c r="M9" s="256"/>
      <c r="N9" s="256"/>
      <c r="O9" s="256"/>
      <c r="P9" s="256"/>
      <c r="Q9" s="256"/>
      <c r="R9" s="1101"/>
    </row>
    <row r="10" spans="1:18" ht="13.8" thickBot="1">
      <c r="A10" s="271"/>
      <c r="B10" s="1413" t="s">
        <v>61</v>
      </c>
      <c r="C10" s="1413"/>
      <c r="D10" s="1413"/>
      <c r="E10" s="1412" t="s">
        <v>62</v>
      </c>
      <c r="F10" s="1413"/>
      <c r="G10" s="1413"/>
      <c r="H10" s="274"/>
      <c r="I10" s="276"/>
      <c r="J10" s="282"/>
      <c r="K10" s="260"/>
      <c r="L10" s="261"/>
      <c r="M10" s="256"/>
      <c r="N10" s="256"/>
      <c r="O10" s="256"/>
      <c r="P10" s="256"/>
      <c r="Q10" s="256"/>
      <c r="R10" s="1101"/>
    </row>
    <row r="11" spans="1:18" ht="29.25" customHeight="1" thickBot="1">
      <c r="A11" s="272"/>
      <c r="B11" s="334" t="s">
        <v>250</v>
      </c>
      <c r="C11" s="334" t="s">
        <v>251</v>
      </c>
      <c r="D11" s="335" t="s">
        <v>252</v>
      </c>
      <c r="E11" s="334" t="s">
        <v>253</v>
      </c>
      <c r="F11" s="334" t="s">
        <v>251</v>
      </c>
      <c r="G11" s="334" t="s">
        <v>67</v>
      </c>
      <c r="H11" s="276"/>
      <c r="I11" s="276"/>
      <c r="J11" s="283"/>
      <c r="K11" s="28"/>
      <c r="L11" s="261"/>
      <c r="M11" s="256"/>
      <c r="N11" s="256"/>
      <c r="O11" s="256"/>
      <c r="P11" s="256"/>
      <c r="Q11" s="256"/>
      <c r="R11" s="1101"/>
    </row>
    <row r="12" spans="1:18" ht="13.35" customHeight="1">
      <c r="A12" s="319" t="s">
        <v>254</v>
      </c>
      <c r="B12" s="279">
        <v>13593</v>
      </c>
      <c r="C12" s="279">
        <f>F41</f>
        <v>16331</v>
      </c>
      <c r="D12" s="372">
        <f>C12/B12</f>
        <v>1.2014272051791364</v>
      </c>
      <c r="E12" s="279">
        <f>'MEEIA Targets'!E8+'Extension Budget - Savings'!C38</f>
        <v>123007.50000000044</v>
      </c>
      <c r="F12" s="279">
        <f>C12</f>
        <v>16331</v>
      </c>
      <c r="G12" s="275">
        <f>F12/E12</f>
        <v>0.13276426234172667</v>
      </c>
      <c r="H12" s="276"/>
      <c r="I12" s="276"/>
      <c r="J12" s="265"/>
      <c r="K12" s="262"/>
      <c r="L12" s="261"/>
      <c r="M12" s="256"/>
      <c r="N12" s="256"/>
      <c r="O12" s="256"/>
      <c r="P12" s="256"/>
      <c r="Q12" s="256"/>
      <c r="R12" s="1101"/>
    </row>
    <row r="13" spans="1:18" ht="13.35" customHeight="1">
      <c r="A13" s="319" t="s">
        <v>255</v>
      </c>
      <c r="B13" s="263">
        <v>97</v>
      </c>
      <c r="C13" s="263">
        <f>F48</f>
        <v>96.6</v>
      </c>
      <c r="D13" s="372">
        <f>C13/B13</f>
        <v>0.99587628865979372</v>
      </c>
      <c r="E13" s="263">
        <f>'MEEIA Targets'!K8+'Extension Budget - Savings'!D38</f>
        <v>335.47500000000002</v>
      </c>
      <c r="F13" s="263">
        <f>C13</f>
        <v>96.6</v>
      </c>
      <c r="G13" s="242">
        <f>F13/E13</f>
        <v>0.28794992175273859</v>
      </c>
      <c r="H13" s="276"/>
      <c r="I13" s="276"/>
      <c r="J13" s="283"/>
      <c r="K13" s="28"/>
      <c r="L13" s="261"/>
      <c r="M13" s="256"/>
      <c r="N13" s="256"/>
      <c r="O13" s="256"/>
      <c r="P13" s="256"/>
      <c r="Q13" s="256"/>
      <c r="R13" s="1101"/>
    </row>
    <row r="14" spans="1:18" ht="13.35" customHeight="1">
      <c r="A14" s="290" t="s">
        <v>256</v>
      </c>
      <c r="B14" s="1101"/>
      <c r="C14" s="263"/>
      <c r="D14" s="263"/>
      <c r="E14" s="242"/>
      <c r="F14" s="263"/>
      <c r="G14" s="242"/>
      <c r="H14" s="276"/>
      <c r="I14" s="276"/>
      <c r="J14" s="283"/>
      <c r="K14" s="28"/>
      <c r="L14" s="258"/>
      <c r="M14" s="256"/>
      <c r="N14" s="256"/>
      <c r="O14" s="256"/>
      <c r="P14" s="256"/>
      <c r="Q14" s="256"/>
      <c r="R14" s="1101"/>
    </row>
    <row r="15" spans="1:18" ht="12.75" customHeight="1">
      <c r="A15" s="1411"/>
      <c r="B15" s="1411"/>
      <c r="C15" s="1411"/>
      <c r="D15" s="1411"/>
      <c r="E15" s="1411"/>
      <c r="F15" s="1411"/>
      <c r="G15" s="1411"/>
      <c r="H15" s="276"/>
      <c r="I15" s="276"/>
      <c r="J15" s="264"/>
      <c r="K15" s="276"/>
      <c r="L15" s="276"/>
      <c r="M15" s="276"/>
      <c r="N15" s="276"/>
      <c r="O15" s="276"/>
      <c r="P15" s="276"/>
      <c r="Q15" s="276"/>
      <c r="R15" s="1101"/>
    </row>
    <row r="16" spans="1:18" ht="12.75" customHeight="1">
      <c r="A16" s="1414" t="s">
        <v>258</v>
      </c>
      <c r="B16" s="1414"/>
      <c r="C16" s="1414"/>
      <c r="D16" s="1414"/>
      <c r="E16" s="1414"/>
      <c r="F16" s="1414"/>
      <c r="G16" s="1414"/>
      <c r="H16" s="276"/>
      <c r="I16" s="276"/>
      <c r="J16" s="264"/>
      <c r="K16" s="276"/>
      <c r="L16" s="256"/>
      <c r="M16" s="256"/>
      <c r="N16" s="256"/>
      <c r="O16" s="256"/>
      <c r="P16" s="256"/>
      <c r="Q16" s="256"/>
      <c r="R16" s="1101"/>
    </row>
    <row r="17" spans="1:18" ht="13.8" thickBot="1">
      <c r="A17" s="271"/>
      <c r="B17" s="1413" t="s">
        <v>61</v>
      </c>
      <c r="C17" s="1413"/>
      <c r="D17" s="1413"/>
      <c r="E17" s="1412" t="s">
        <v>62</v>
      </c>
      <c r="F17" s="1413"/>
      <c r="G17" s="1413"/>
      <c r="H17" s="274"/>
      <c r="I17" s="276"/>
      <c r="J17" s="282"/>
      <c r="K17" s="260"/>
      <c r="L17" s="261"/>
      <c r="M17" s="256"/>
      <c r="N17" s="256"/>
      <c r="O17" s="256"/>
      <c r="P17" s="256"/>
      <c r="Q17" s="256"/>
      <c r="R17" s="1101"/>
    </row>
    <row r="18" spans="1:18" ht="29.25" customHeight="1" thickBot="1">
      <c r="A18" s="272"/>
      <c r="B18" s="334" t="s">
        <v>250</v>
      </c>
      <c r="C18" s="334" t="s">
        <v>251</v>
      </c>
      <c r="D18" s="335" t="s">
        <v>252</v>
      </c>
      <c r="E18" s="334" t="s">
        <v>253</v>
      </c>
      <c r="F18" s="334" t="s">
        <v>251</v>
      </c>
      <c r="G18" s="334" t="s">
        <v>67</v>
      </c>
      <c r="H18" s="276"/>
      <c r="I18" s="276"/>
      <c r="J18" s="283"/>
      <c r="K18" s="28"/>
      <c r="L18" s="261"/>
      <c r="M18" s="256"/>
      <c r="N18" s="256"/>
      <c r="O18" s="256"/>
      <c r="P18" s="256"/>
      <c r="Q18" s="256"/>
      <c r="R18" s="1101"/>
    </row>
    <row r="19" spans="1:18" ht="13.35" customHeight="1">
      <c r="A19" s="319" t="s">
        <v>254</v>
      </c>
      <c r="B19" s="279">
        <f>B12+'Overall Results PY 2018'!C79</f>
        <v>154965</v>
      </c>
      <c r="C19" s="279">
        <f>C12+'Overall Results PY 2018'!D79</f>
        <v>105228</v>
      </c>
      <c r="D19" s="372">
        <f>C19/B19</f>
        <v>0.6790436550188752</v>
      </c>
      <c r="E19" s="279">
        <f>E12</f>
        <v>123007.50000000044</v>
      </c>
      <c r="F19" s="279">
        <f>F12+'Overall Results PY 2018'!G79</f>
        <v>105228</v>
      </c>
      <c r="G19" s="275">
        <f>F19/E19</f>
        <v>0.85546003292481865</v>
      </c>
      <c r="H19" s="276"/>
      <c r="I19" s="276"/>
      <c r="J19" s="265"/>
      <c r="K19" s="262"/>
      <c r="L19" s="261"/>
      <c r="M19" s="256"/>
      <c r="N19" s="256"/>
      <c r="O19" s="256"/>
      <c r="P19" s="256"/>
      <c r="Q19" s="256"/>
      <c r="R19" s="1101"/>
    </row>
    <row r="20" spans="1:18" ht="13.35" customHeight="1">
      <c r="A20" s="319" t="s">
        <v>255</v>
      </c>
      <c r="B20" s="263">
        <f>B13+'Overall Results PY 2018'!C105</f>
        <v>483</v>
      </c>
      <c r="C20" s="263">
        <f>C13+'Overall Results PY 2018'!D105</f>
        <v>520.79999999999995</v>
      </c>
      <c r="D20" s="372">
        <f>C20/B20</f>
        <v>1.0782608695652174</v>
      </c>
      <c r="E20" s="263">
        <f>E13</f>
        <v>335.47500000000002</v>
      </c>
      <c r="F20" s="263">
        <f>F13+'Overall Results PY 2018'!G105</f>
        <v>520.79999999999995</v>
      </c>
      <c r="G20" s="242">
        <f>F20/E20</f>
        <v>1.5524256651017212</v>
      </c>
      <c r="H20" s="276"/>
      <c r="I20" s="276"/>
      <c r="J20" s="283"/>
      <c r="K20" s="28"/>
      <c r="L20" s="261"/>
      <c r="M20" s="256"/>
      <c r="N20" s="256"/>
      <c r="O20" s="256"/>
      <c r="P20" s="256"/>
      <c r="Q20" s="256"/>
      <c r="R20" s="1101"/>
    </row>
    <row r="21" spans="1:18" ht="13.35" customHeight="1">
      <c r="A21" s="290" t="s">
        <v>256</v>
      </c>
      <c r="B21" s="1101"/>
      <c r="C21" s="263"/>
      <c r="D21" s="263"/>
      <c r="E21" s="242"/>
      <c r="F21" s="263"/>
      <c r="G21" s="242"/>
      <c r="H21" s="276"/>
      <c r="I21" s="276"/>
      <c r="J21" s="283"/>
      <c r="K21" s="28"/>
      <c r="L21" s="258"/>
      <c r="M21" s="256"/>
      <c r="N21" s="256"/>
      <c r="O21" s="256"/>
      <c r="P21" s="256"/>
      <c r="Q21" s="256"/>
      <c r="R21" s="1101"/>
    </row>
    <row r="22" spans="1:18" ht="13.35" customHeight="1">
      <c r="A22" s="290"/>
      <c r="B22" s="1101"/>
      <c r="C22" s="263"/>
      <c r="D22" s="263"/>
      <c r="E22" s="242"/>
      <c r="F22" s="263"/>
      <c r="G22" s="242"/>
      <c r="H22" s="276"/>
      <c r="I22" s="276"/>
      <c r="J22" s="283"/>
      <c r="K22" s="28"/>
      <c r="L22" s="258"/>
      <c r="M22" s="256"/>
      <c r="N22" s="256"/>
      <c r="O22" s="256"/>
      <c r="P22" s="256"/>
      <c r="Q22" s="256"/>
      <c r="R22" s="1101"/>
    </row>
    <row r="23" spans="1:18" ht="13.35" customHeight="1">
      <c r="A23" s="269"/>
      <c r="B23" s="263"/>
      <c r="C23" s="263"/>
      <c r="D23" s="242"/>
      <c r="E23" s="276"/>
      <c r="F23" s="276"/>
      <c r="G23" s="276"/>
      <c r="H23" s="276"/>
      <c r="I23" s="276"/>
      <c r="J23" s="282"/>
      <c r="K23" s="280"/>
      <c r="L23" s="257"/>
      <c r="M23" s="256"/>
      <c r="N23" s="256"/>
      <c r="O23" s="256"/>
      <c r="P23" s="256"/>
      <c r="Q23" s="256"/>
      <c r="R23" s="1101"/>
    </row>
    <row r="24" spans="1:18" ht="13.35" customHeight="1">
      <c r="A24" s="1414" t="s">
        <v>259</v>
      </c>
      <c r="B24" s="1414"/>
      <c r="C24" s="1414"/>
      <c r="D24" s="1414"/>
      <c r="E24" s="276"/>
      <c r="F24" s="276"/>
      <c r="G24" s="276"/>
      <c r="H24" s="276"/>
      <c r="I24" s="276"/>
      <c r="J24" s="266"/>
      <c r="K24" s="257"/>
      <c r="L24" s="257"/>
      <c r="M24" s="256"/>
      <c r="N24" s="256"/>
      <c r="O24" s="256"/>
      <c r="P24" s="256"/>
      <c r="Q24" s="256"/>
      <c r="R24" s="1101"/>
    </row>
    <row r="25" spans="1:18" ht="33.6" thickBot="1">
      <c r="A25" s="268" t="s">
        <v>135</v>
      </c>
      <c r="B25" s="268" t="s">
        <v>136</v>
      </c>
      <c r="C25" s="268" t="s">
        <v>137</v>
      </c>
      <c r="D25" s="268" t="s">
        <v>138</v>
      </c>
      <c r="E25" s="273"/>
      <c r="F25" s="276"/>
      <c r="G25" s="276"/>
      <c r="H25" s="276"/>
      <c r="I25" s="276"/>
      <c r="J25" s="266"/>
      <c r="K25" s="257"/>
      <c r="L25" s="259"/>
      <c r="M25" s="256"/>
      <c r="N25" s="256"/>
      <c r="O25" s="256"/>
      <c r="P25" s="256"/>
      <c r="Q25" s="256"/>
      <c r="R25" s="1101"/>
    </row>
    <row r="26" spans="1:18" ht="13.5" customHeight="1" thickTop="1">
      <c r="A26" s="1409" t="s">
        <v>681</v>
      </c>
      <c r="B26" s="1409"/>
      <c r="C26" s="1409"/>
      <c r="D26" s="293">
        <v>1</v>
      </c>
      <c r="E26" s="276"/>
      <c r="F26" s="276"/>
      <c r="G26" s="276"/>
      <c r="H26" s="276"/>
      <c r="I26" s="276"/>
      <c r="J26" s="267"/>
      <c r="K26" s="259"/>
      <c r="L26" s="276" t="s">
        <v>475</v>
      </c>
      <c r="M26" s="256"/>
      <c r="N26" s="256"/>
      <c r="O26" s="256"/>
      <c r="P26" s="256"/>
      <c r="Q26" s="256"/>
      <c r="R26" s="1101"/>
    </row>
    <row r="27" spans="1:18" ht="13.5" customHeight="1">
      <c r="A27" s="270"/>
      <c r="B27" s="270"/>
      <c r="C27" s="270"/>
      <c r="D27" s="270"/>
      <c r="E27" s="276"/>
      <c r="F27" s="276"/>
      <c r="G27" s="276"/>
      <c r="H27" s="276"/>
      <c r="I27" s="276"/>
      <c r="J27" s="267"/>
      <c r="K27" s="259"/>
      <c r="L27" s="259"/>
      <c r="M27" s="256"/>
      <c r="N27" s="256"/>
      <c r="O27" s="256"/>
      <c r="P27" s="256"/>
      <c r="Q27" s="256"/>
      <c r="R27" s="1101"/>
    </row>
    <row r="28" spans="1:18" ht="13.5" customHeight="1">
      <c r="A28" s="270"/>
      <c r="B28" s="270"/>
      <c r="C28" s="270"/>
      <c r="D28" s="270"/>
      <c r="E28" s="276"/>
      <c r="F28" s="333"/>
      <c r="G28" s="276"/>
      <c r="H28" s="276"/>
      <c r="I28" s="276"/>
      <c r="J28" s="267"/>
      <c r="K28" s="259"/>
      <c r="L28" s="1101"/>
      <c r="M28" s="1101"/>
      <c r="N28" s="1101"/>
      <c r="O28" s="1101"/>
      <c r="P28" s="1101"/>
      <c r="Q28" s="1101"/>
      <c r="R28" s="1101"/>
    </row>
    <row r="29" spans="1:18">
      <c r="A29" s="270"/>
      <c r="B29" s="270"/>
      <c r="C29" s="270"/>
      <c r="D29" s="270"/>
      <c r="E29" s="276"/>
      <c r="F29" s="276"/>
      <c r="G29" s="276"/>
      <c r="H29" s="276"/>
      <c r="I29" s="276"/>
      <c r="J29" s="267"/>
      <c r="K29" s="1101"/>
      <c r="L29" s="1101"/>
      <c r="M29" s="1101"/>
      <c r="N29" s="1101"/>
      <c r="O29" s="1101"/>
      <c r="P29" s="1101"/>
      <c r="Q29" s="1101"/>
      <c r="R29" s="1101"/>
    </row>
    <row r="30" spans="1:18" ht="4.95" customHeight="1">
      <c r="A30" s="1420"/>
      <c r="B30" s="1420"/>
      <c r="C30" s="1420"/>
      <c r="D30" s="1420"/>
      <c r="E30" s="1420"/>
      <c r="F30" s="1420"/>
      <c r="G30" s="1420"/>
      <c r="H30" s="1420"/>
      <c r="I30" s="1420"/>
      <c r="J30" s="287"/>
      <c r="K30" s="1101"/>
      <c r="L30" s="276"/>
      <c r="M30" s="256"/>
      <c r="N30" s="256"/>
      <c r="O30" s="256"/>
      <c r="P30" s="256"/>
      <c r="Q30" s="256"/>
      <c r="R30" s="1101"/>
    </row>
    <row r="31" spans="1:18" ht="12.75" customHeight="1">
      <c r="A31" s="256"/>
      <c r="B31" s="256"/>
      <c r="C31" s="256"/>
      <c r="D31" s="256"/>
      <c r="E31" s="256"/>
      <c r="F31" s="256"/>
      <c r="G31" s="256"/>
      <c r="H31" s="256"/>
      <c r="I31" s="256"/>
      <c r="J31" s="264"/>
      <c r="K31" s="276"/>
      <c r="L31" s="256"/>
      <c r="M31" s="256"/>
      <c r="N31" s="256"/>
      <c r="O31" s="256"/>
      <c r="P31" s="256"/>
      <c r="Q31" s="256"/>
      <c r="R31" s="1101"/>
    </row>
    <row r="32" spans="1:18" ht="15.6">
      <c r="A32" s="1121" t="s">
        <v>275</v>
      </c>
      <c r="B32" s="276"/>
      <c r="C32" s="276"/>
      <c r="D32" s="276"/>
      <c r="E32" s="276"/>
      <c r="F32" s="276"/>
      <c r="G32" s="276"/>
      <c r="H32" s="276"/>
      <c r="I32" s="276"/>
      <c r="J32" s="282"/>
      <c r="K32" s="260"/>
      <c r="M32" s="276"/>
      <c r="N32" s="276"/>
      <c r="O32" s="276"/>
      <c r="P32" s="276"/>
      <c r="Q32" s="276"/>
      <c r="R32" s="276"/>
    </row>
    <row r="33" spans="1:17" ht="13.5" customHeight="1">
      <c r="A33" s="1173"/>
      <c r="B33" s="276"/>
      <c r="C33" s="276"/>
      <c r="D33" s="276"/>
      <c r="E33" s="276"/>
      <c r="F33" s="276"/>
      <c r="G33" s="276"/>
      <c r="H33" s="276"/>
      <c r="I33" s="276"/>
      <c r="J33" s="282"/>
      <c r="K33" s="260"/>
      <c r="L33" s="256"/>
      <c r="M33" s="256"/>
      <c r="N33" s="256"/>
      <c r="O33" s="256"/>
      <c r="P33" s="256"/>
      <c r="Q33" s="256"/>
    </row>
    <row r="34" spans="1:17" ht="40.200000000000003" thickBot="1">
      <c r="A34" s="547" t="s">
        <v>682</v>
      </c>
      <c r="B34" s="1146" t="s">
        <v>683</v>
      </c>
      <c r="C34" s="1146" t="s">
        <v>684</v>
      </c>
      <c r="D34" s="1146" t="s">
        <v>685</v>
      </c>
      <c r="E34" s="1146" t="s">
        <v>686</v>
      </c>
      <c r="F34" s="1146" t="s">
        <v>687</v>
      </c>
      <c r="G34" s="276"/>
      <c r="H34" s="276"/>
      <c r="I34" s="276"/>
      <c r="J34" s="282"/>
      <c r="K34" s="260"/>
      <c r="L34" s="256"/>
      <c r="M34" s="256"/>
      <c r="N34" s="256"/>
      <c r="O34" s="256"/>
      <c r="P34" s="256"/>
      <c r="Q34" s="256"/>
    </row>
    <row r="35" spans="1:17" ht="13.5" customHeight="1">
      <c r="A35" s="1101" t="s">
        <v>688</v>
      </c>
      <c r="B35" s="2">
        <v>39</v>
      </c>
      <c r="C35" s="2">
        <v>10</v>
      </c>
      <c r="D35" s="2">
        <v>0</v>
      </c>
      <c r="E35" s="2">
        <v>197</v>
      </c>
      <c r="F35" s="2">
        <f t="shared" ref="F35:F40" si="0">SUM(B35:D35)*E35</f>
        <v>9653</v>
      </c>
      <c r="G35" s="276"/>
      <c r="H35" s="276"/>
      <c r="I35" s="276"/>
      <c r="J35" s="282"/>
      <c r="K35" s="260"/>
      <c r="L35" s="256"/>
      <c r="M35" s="256"/>
      <c r="N35" s="256"/>
      <c r="O35" s="256"/>
      <c r="P35" s="256"/>
      <c r="Q35" s="256"/>
    </row>
    <row r="36" spans="1:17" ht="13.5" customHeight="1">
      <c r="A36" s="768" t="s">
        <v>689</v>
      </c>
      <c r="B36" s="2">
        <v>0</v>
      </c>
      <c r="C36" s="2">
        <v>0</v>
      </c>
      <c r="D36" s="2">
        <v>0</v>
      </c>
      <c r="E36" s="277">
        <v>197</v>
      </c>
      <c r="F36" s="277">
        <f t="shared" si="0"/>
        <v>0</v>
      </c>
      <c r="G36" s="276"/>
      <c r="H36" s="276"/>
      <c r="I36" s="276"/>
      <c r="J36" s="282"/>
      <c r="K36" s="260"/>
      <c r="L36" s="256"/>
      <c r="M36" s="256"/>
      <c r="N36" s="256"/>
      <c r="O36" s="256"/>
      <c r="P36" s="256"/>
      <c r="Q36" s="256"/>
    </row>
    <row r="37" spans="1:17" ht="13.5" customHeight="1">
      <c r="A37" s="1101" t="s">
        <v>690</v>
      </c>
      <c r="B37" s="2">
        <v>21</v>
      </c>
      <c r="C37" s="2">
        <v>0</v>
      </c>
      <c r="D37" s="2">
        <v>0</v>
      </c>
      <c r="E37" s="277">
        <v>318</v>
      </c>
      <c r="F37" s="277">
        <f t="shared" si="0"/>
        <v>6678</v>
      </c>
      <c r="G37" s="276"/>
      <c r="H37" s="276"/>
      <c r="I37" s="276"/>
      <c r="J37" s="282"/>
      <c r="K37" s="260"/>
      <c r="L37" s="256"/>
      <c r="M37" s="256"/>
      <c r="N37" s="256"/>
      <c r="O37" s="256"/>
      <c r="P37" s="256"/>
      <c r="Q37" s="256"/>
    </row>
    <row r="38" spans="1:17" ht="13.5" customHeight="1">
      <c r="A38" s="768" t="s">
        <v>691</v>
      </c>
      <c r="B38" s="277">
        <v>0</v>
      </c>
      <c r="C38" s="277">
        <v>0</v>
      </c>
      <c r="D38" s="277">
        <v>0</v>
      </c>
      <c r="E38" s="277">
        <v>318</v>
      </c>
      <c r="F38" s="277">
        <f t="shared" si="0"/>
        <v>0</v>
      </c>
      <c r="G38" s="276"/>
      <c r="H38" s="276"/>
      <c r="I38" s="276"/>
      <c r="J38" s="282"/>
      <c r="K38" s="260"/>
      <c r="L38" s="256"/>
      <c r="M38" s="256"/>
      <c r="N38" s="256"/>
      <c r="O38" s="256"/>
      <c r="P38" s="256"/>
      <c r="Q38" s="256"/>
    </row>
    <row r="39" spans="1:17" ht="13.5" customHeight="1">
      <c r="A39" s="945" t="s">
        <v>692</v>
      </c>
      <c r="B39" s="946">
        <f>SUM(B35:B36)</f>
        <v>39</v>
      </c>
      <c r="C39" s="946">
        <f>SUM(C35:C36)</f>
        <v>10</v>
      </c>
      <c r="D39" s="946">
        <f>SUM(D35:D36)</f>
        <v>0</v>
      </c>
      <c r="E39" s="946">
        <v>197</v>
      </c>
      <c r="F39" s="946">
        <f t="shared" si="0"/>
        <v>9653</v>
      </c>
      <c r="G39" s="276"/>
      <c r="H39" s="276"/>
      <c r="I39" s="276"/>
      <c r="J39" s="282"/>
      <c r="K39" s="260"/>
      <c r="L39" s="276"/>
      <c r="M39" s="256"/>
      <c r="N39" s="256"/>
      <c r="O39" s="256"/>
      <c r="P39" s="256"/>
      <c r="Q39" s="256"/>
    </row>
    <row r="40" spans="1:17" ht="13.5" customHeight="1">
      <c r="A40" s="548" t="s">
        <v>693</v>
      </c>
      <c r="B40" s="277">
        <f>SUM(B37:B38)</f>
        <v>21</v>
      </c>
      <c r="C40" s="277">
        <f>SUM(C37:C38)</f>
        <v>0</v>
      </c>
      <c r="D40" s="277">
        <f>SUM(D37:D38)</f>
        <v>0</v>
      </c>
      <c r="E40" s="277">
        <f>197+121</f>
        <v>318</v>
      </c>
      <c r="F40" s="277">
        <f t="shared" si="0"/>
        <v>6678</v>
      </c>
      <c r="G40" s="276"/>
      <c r="H40" s="276"/>
      <c r="I40" s="276"/>
      <c r="J40" s="282"/>
      <c r="K40" s="260"/>
      <c r="L40" s="256"/>
      <c r="M40" s="256"/>
      <c r="N40" s="256"/>
      <c r="O40" s="256"/>
      <c r="P40" s="256"/>
      <c r="Q40" s="256"/>
    </row>
    <row r="41" spans="1:17" ht="13.8" thickBot="1">
      <c r="A41" s="947" t="s">
        <v>27</v>
      </c>
      <c r="B41" s="948">
        <f>SUM(B39:B40)</f>
        <v>60</v>
      </c>
      <c r="C41" s="948">
        <f>SUM(C39:C40)</f>
        <v>10</v>
      </c>
      <c r="D41" s="948">
        <f>SUM(D39:D40)</f>
        <v>0</v>
      </c>
      <c r="E41" s="948" t="s">
        <v>237</v>
      </c>
      <c r="F41" s="948">
        <f>SUM(F39:F40)</f>
        <v>16331</v>
      </c>
      <c r="G41" s="276"/>
      <c r="H41" s="276"/>
      <c r="I41" s="276"/>
      <c r="J41" s="282"/>
      <c r="K41" s="260"/>
      <c r="L41" s="256"/>
      <c r="M41" s="256"/>
      <c r="N41" s="256"/>
      <c r="O41" s="256"/>
      <c r="P41" s="256"/>
      <c r="Q41" s="256"/>
    </row>
    <row r="42" spans="1:17" ht="13.5" customHeight="1" thickTop="1">
      <c r="A42" s="320" t="s">
        <v>694</v>
      </c>
      <c r="B42" s="320"/>
      <c r="C42" s="549"/>
      <c r="D42" s="549"/>
      <c r="E42" s="549"/>
      <c r="F42" s="549"/>
      <c r="G42" s="276"/>
      <c r="H42" s="276"/>
      <c r="I42" s="276"/>
      <c r="J42" s="282"/>
      <c r="K42" s="260"/>
      <c r="L42" s="256"/>
      <c r="M42" s="1101"/>
      <c r="N42" s="1101"/>
      <c r="O42" s="1101"/>
      <c r="P42" s="1101"/>
      <c r="Q42" s="1101"/>
    </row>
    <row r="43" spans="1:17" ht="13.5" customHeight="1">
      <c r="A43" s="290" t="s">
        <v>256</v>
      </c>
      <c r="B43" s="320"/>
      <c r="C43" s="549"/>
      <c r="D43" s="549"/>
      <c r="E43" s="549"/>
      <c r="F43" s="549"/>
      <c r="G43" s="276"/>
      <c r="H43" s="276"/>
      <c r="I43" s="276"/>
      <c r="J43" s="282"/>
      <c r="K43" s="260"/>
      <c r="L43" s="256"/>
      <c r="M43" s="1101"/>
      <c r="N43" s="1101"/>
      <c r="O43" s="1101"/>
      <c r="P43" s="1101"/>
      <c r="Q43" s="1101"/>
    </row>
    <row r="44" spans="1:17" ht="13.5" customHeight="1">
      <c r="A44" s="320"/>
      <c r="B44" s="320"/>
      <c r="C44" s="549"/>
      <c r="D44" s="549"/>
      <c r="E44" s="549"/>
      <c r="F44" s="549"/>
      <c r="G44" s="276"/>
      <c r="H44" s="276"/>
      <c r="I44" s="276"/>
      <c r="J44" s="282"/>
      <c r="K44" s="260"/>
      <c r="L44" s="256"/>
      <c r="M44" s="1101"/>
      <c r="N44" s="1101"/>
      <c r="O44" s="1101"/>
      <c r="P44" s="1101"/>
      <c r="Q44" s="1101"/>
    </row>
    <row r="45" spans="1:17" ht="13.5" customHeight="1" thickBot="1">
      <c r="A45" s="547" t="s">
        <v>695</v>
      </c>
      <c r="B45" s="1146" t="s">
        <v>683</v>
      </c>
      <c r="C45" s="1146" t="s">
        <v>684</v>
      </c>
      <c r="D45" s="1146" t="s">
        <v>685</v>
      </c>
      <c r="E45" s="1146" t="s">
        <v>696</v>
      </c>
      <c r="F45" s="1146" t="s">
        <v>697</v>
      </c>
      <c r="G45" s="276"/>
      <c r="H45" s="276"/>
      <c r="I45" s="276"/>
      <c r="J45" s="282"/>
      <c r="K45" s="260"/>
      <c r="L45" s="256"/>
      <c r="M45" s="1101"/>
      <c r="N45" s="1101"/>
      <c r="O45" s="1101"/>
      <c r="P45" s="1101"/>
      <c r="Q45" s="1101"/>
    </row>
    <row r="46" spans="1:17" ht="13.5" customHeight="1">
      <c r="A46" s="1101" t="s">
        <v>698</v>
      </c>
      <c r="B46" s="2">
        <v>60</v>
      </c>
      <c r="C46" s="2">
        <v>9</v>
      </c>
      <c r="D46" s="2">
        <v>0</v>
      </c>
      <c r="E46" s="499">
        <v>1.4</v>
      </c>
      <c r="F46" s="2">
        <f t="shared" ref="F46:F52" si="1">SUM(B46:D46)*E46</f>
        <v>96.6</v>
      </c>
      <c r="G46" s="276"/>
      <c r="H46" s="276"/>
      <c r="I46" s="276"/>
      <c r="J46" s="282"/>
      <c r="K46" s="260"/>
      <c r="L46" s="256"/>
      <c r="M46" s="1101"/>
      <c r="N46" s="1101"/>
      <c r="O46" s="1101"/>
      <c r="P46" s="1101"/>
      <c r="Q46" s="1101"/>
    </row>
    <row r="47" spans="1:17" ht="13.5" customHeight="1">
      <c r="A47" s="768" t="s">
        <v>699</v>
      </c>
      <c r="B47" s="2">
        <v>0</v>
      </c>
      <c r="C47" s="2">
        <v>0</v>
      </c>
      <c r="D47" s="2">
        <v>0</v>
      </c>
      <c r="E47" s="552">
        <v>1.4</v>
      </c>
      <c r="F47" s="277">
        <f t="shared" si="1"/>
        <v>0</v>
      </c>
      <c r="G47" s="276"/>
      <c r="H47" s="276"/>
      <c r="I47" s="276"/>
      <c r="J47" s="282"/>
      <c r="K47" s="260"/>
      <c r="L47" s="256"/>
      <c r="M47" s="1101"/>
      <c r="N47" s="1101"/>
      <c r="O47" s="1101"/>
      <c r="P47" s="1101"/>
      <c r="Q47" s="1101"/>
    </row>
    <row r="48" spans="1:17">
      <c r="A48" s="945" t="s">
        <v>700</v>
      </c>
      <c r="B48" s="946">
        <f>SUM(B46:B47)</f>
        <v>60</v>
      </c>
      <c r="C48" s="946">
        <f>SUM(C46:C47)</f>
        <v>9</v>
      </c>
      <c r="D48" s="946">
        <f>SUM(D46:D47)</f>
        <v>0</v>
      </c>
      <c r="E48" s="949">
        <v>1.4</v>
      </c>
      <c r="F48" s="946">
        <f t="shared" si="1"/>
        <v>96.6</v>
      </c>
      <c r="G48" s="276"/>
      <c r="H48" s="276"/>
      <c r="I48" s="276"/>
      <c r="J48" s="282"/>
      <c r="K48" s="260"/>
      <c r="L48" s="256"/>
      <c r="M48" s="1101"/>
      <c r="N48" s="1101"/>
      <c r="O48" s="1101"/>
      <c r="P48" s="1101"/>
      <c r="Q48" s="1101"/>
    </row>
    <row r="49" spans="1:18" s="787" customFormat="1">
      <c r="A49" s="548" t="s">
        <v>701</v>
      </c>
      <c r="B49" s="277">
        <v>16</v>
      </c>
      <c r="C49" s="277">
        <v>-1</v>
      </c>
      <c r="D49" s="277">
        <v>0</v>
      </c>
      <c r="E49" s="552">
        <v>1.4</v>
      </c>
      <c r="F49" s="277">
        <f t="shared" ref="F49" si="2">SUM(B49:D49)*E49</f>
        <v>21</v>
      </c>
      <c r="G49" s="276"/>
      <c r="H49" s="276"/>
      <c r="I49" s="276"/>
      <c r="J49" s="282"/>
      <c r="K49" s="260"/>
      <c r="L49" s="276"/>
      <c r="M49" s="1101"/>
      <c r="N49" s="1101"/>
      <c r="O49" s="1101"/>
      <c r="P49" s="1101"/>
      <c r="Q49" s="1101"/>
      <c r="R49" s="1101"/>
    </row>
    <row r="50" spans="1:18">
      <c r="A50" s="548" t="s">
        <v>702</v>
      </c>
      <c r="B50" s="277">
        <v>217</v>
      </c>
      <c r="C50" s="277">
        <v>4</v>
      </c>
      <c r="D50" s="277">
        <v>0</v>
      </c>
      <c r="E50" s="552">
        <v>1.4</v>
      </c>
      <c r="F50" s="277">
        <f t="shared" si="1"/>
        <v>309.39999999999998</v>
      </c>
      <c r="G50" s="276"/>
      <c r="H50" s="276"/>
      <c r="I50" s="276"/>
      <c r="J50" s="282"/>
      <c r="K50" s="260"/>
      <c r="L50" s="276"/>
      <c r="M50" s="1101"/>
      <c r="N50" s="1101"/>
      <c r="O50" s="1101"/>
      <c r="P50" s="1101"/>
      <c r="Q50" s="1101"/>
      <c r="R50" s="1101"/>
    </row>
    <row r="51" spans="1:18">
      <c r="A51" s="548" t="s">
        <v>703</v>
      </c>
      <c r="B51" s="277">
        <v>63</v>
      </c>
      <c r="C51" s="277">
        <v>4</v>
      </c>
      <c r="D51" s="277">
        <v>0</v>
      </c>
      <c r="E51" s="552">
        <v>1.4</v>
      </c>
      <c r="F51" s="277">
        <f t="shared" si="1"/>
        <v>93.8</v>
      </c>
      <c r="G51" s="276"/>
      <c r="H51" s="276"/>
      <c r="I51" s="276"/>
      <c r="J51" s="282"/>
      <c r="K51" s="260"/>
      <c r="L51" s="256"/>
      <c r="M51" s="1101"/>
      <c r="N51" s="1101"/>
      <c r="O51" s="1101"/>
      <c r="P51" s="1101"/>
      <c r="Q51" s="1101"/>
      <c r="R51" s="1101"/>
    </row>
    <row r="52" spans="1:18" ht="13.8" thickBot="1">
      <c r="A52" s="947" t="s">
        <v>704</v>
      </c>
      <c r="B52" s="948">
        <f>SUM(B48:B51)</f>
        <v>356</v>
      </c>
      <c r="C52" s="948">
        <f>SUM(C48:C51)</f>
        <v>16</v>
      </c>
      <c r="D52" s="948">
        <f>SUM(D48:D51)</f>
        <v>0</v>
      </c>
      <c r="E52" s="950">
        <v>1.4</v>
      </c>
      <c r="F52" s="948">
        <f t="shared" si="1"/>
        <v>520.79999999999995</v>
      </c>
      <c r="G52" s="276"/>
      <c r="H52" s="276"/>
      <c r="I52" s="276"/>
      <c r="J52" s="282"/>
      <c r="K52" s="260"/>
      <c r="L52" s="1414"/>
      <c r="M52" s="1414"/>
      <c r="N52" s="1414"/>
      <c r="O52" s="1414"/>
      <c r="P52" s="1414"/>
      <c r="Q52" s="1414"/>
      <c r="R52" s="1414"/>
    </row>
    <row r="53" spans="1:18" ht="13.5" customHeight="1" thickTop="1">
      <c r="A53" s="320" t="s">
        <v>705</v>
      </c>
      <c r="B53" s="320"/>
      <c r="C53" s="549"/>
      <c r="D53" s="549"/>
      <c r="E53" s="549"/>
      <c r="F53" s="549"/>
      <c r="G53" s="276"/>
      <c r="H53" s="276"/>
      <c r="I53" s="276"/>
      <c r="J53" s="282"/>
      <c r="K53" s="260"/>
      <c r="L53" s="256"/>
      <c r="M53" s="1101"/>
      <c r="N53" s="1101"/>
      <c r="O53" s="1101"/>
      <c r="P53" s="1101"/>
      <c r="Q53" s="1101"/>
      <c r="R53" s="1101"/>
    </row>
    <row r="54" spans="1:18" ht="13.5" customHeight="1">
      <c r="A54" s="290" t="s">
        <v>256</v>
      </c>
      <c r="B54" s="320"/>
      <c r="C54" s="549"/>
      <c r="D54" s="549"/>
      <c r="E54" s="549"/>
      <c r="F54" s="549"/>
      <c r="G54" s="276"/>
      <c r="H54" s="276"/>
      <c r="I54" s="276"/>
      <c r="J54" s="282"/>
      <c r="K54" s="260"/>
      <c r="L54" s="256"/>
      <c r="M54" s="1101"/>
      <c r="N54" s="1101"/>
      <c r="O54" s="1101"/>
      <c r="P54" s="1101"/>
      <c r="Q54" s="1101"/>
      <c r="R54" s="1101"/>
    </row>
    <row r="55" spans="1:18" ht="13.5" customHeight="1">
      <c r="A55" s="290"/>
      <c r="B55" s="276"/>
      <c r="C55" s="276"/>
      <c r="D55" s="276"/>
      <c r="E55" s="276"/>
      <c r="F55" s="276"/>
      <c r="G55" s="276"/>
      <c r="H55" s="276"/>
      <c r="I55" s="276"/>
      <c r="J55" s="282"/>
      <c r="K55" s="260"/>
      <c r="L55" s="256"/>
      <c r="M55" s="1101"/>
      <c r="N55" s="1101"/>
      <c r="O55" s="1101"/>
      <c r="P55" s="1101"/>
      <c r="Q55" s="1101"/>
      <c r="R55" s="1101"/>
    </row>
    <row r="56" spans="1:18">
      <c r="A56" s="1414" t="s">
        <v>706</v>
      </c>
      <c r="B56" s="1414"/>
      <c r="C56" s="1414"/>
      <c r="D56" s="1414"/>
      <c r="E56" s="276"/>
      <c r="F56" s="276"/>
      <c r="G56" s="276"/>
      <c r="H56" s="276"/>
      <c r="I56" s="276"/>
      <c r="J56" s="282"/>
      <c r="K56" s="260"/>
      <c r="M56" s="1101"/>
      <c r="N56" s="1101"/>
      <c r="O56" s="1101"/>
      <c r="P56" s="1101"/>
      <c r="Q56" s="1101"/>
      <c r="R56" s="1101"/>
    </row>
    <row r="57" spans="1:18" ht="13.8" thickBot="1">
      <c r="A57" s="1146" t="s">
        <v>707</v>
      </c>
      <c r="B57" s="1146" t="s">
        <v>708</v>
      </c>
      <c r="C57" s="1146" t="s">
        <v>709</v>
      </c>
      <c r="D57" s="1146" t="s">
        <v>710</v>
      </c>
      <c r="E57" s="276"/>
      <c r="F57" s="276"/>
      <c r="G57" s="276"/>
      <c r="H57" s="276"/>
      <c r="I57" s="276"/>
      <c r="J57" s="282"/>
      <c r="K57" s="260"/>
      <c r="M57" s="1101"/>
      <c r="N57" s="1101"/>
      <c r="O57" s="1101"/>
      <c r="P57" s="1101"/>
      <c r="Q57" s="1101"/>
      <c r="R57" s="1101"/>
    </row>
    <row r="58" spans="1:18">
      <c r="A58" s="539">
        <v>43644</v>
      </c>
      <c r="B58" s="540">
        <v>0.66666666666666663</v>
      </c>
      <c r="C58" s="541">
        <v>0.75</v>
      </c>
      <c r="D58" s="542">
        <v>2</v>
      </c>
      <c r="E58" s="276"/>
      <c r="F58" s="276"/>
      <c r="G58" s="276"/>
      <c r="H58" s="276"/>
      <c r="I58" s="276"/>
      <c r="J58" s="282"/>
      <c r="K58" s="260"/>
      <c r="L58" s="1101"/>
      <c r="M58" s="1101"/>
      <c r="N58" s="1101"/>
      <c r="O58" s="1101"/>
      <c r="P58" s="1101"/>
      <c r="Q58" s="1101"/>
      <c r="R58" s="1101"/>
    </row>
    <row r="59" spans="1:18">
      <c r="A59" s="543">
        <v>43683</v>
      </c>
      <c r="B59" s="544">
        <v>0.66666666666666663</v>
      </c>
      <c r="C59" s="545">
        <v>5.75</v>
      </c>
      <c r="D59" s="546">
        <v>2</v>
      </c>
      <c r="E59" s="276"/>
      <c r="F59" s="276"/>
      <c r="G59" s="276"/>
      <c r="H59" s="276"/>
      <c r="I59" s="276"/>
      <c r="J59" s="282"/>
      <c r="K59" s="260"/>
      <c r="M59" s="1101"/>
      <c r="N59" s="1101"/>
      <c r="O59" s="1101"/>
      <c r="P59" s="1101"/>
      <c r="Q59" s="1101"/>
      <c r="R59" s="1101"/>
    </row>
    <row r="60" spans="1:18">
      <c r="A60" s="290" t="s">
        <v>256</v>
      </c>
      <c r="H60" s="276"/>
      <c r="I60" s="276"/>
      <c r="J60" s="282"/>
      <c r="K60" s="260"/>
      <c r="M60" s="1101"/>
      <c r="N60" s="1101"/>
      <c r="O60" s="1101"/>
      <c r="P60" s="1101"/>
      <c r="Q60" s="1101"/>
      <c r="R60" s="1101"/>
    </row>
    <row r="61" spans="1:18">
      <c r="A61" s="1101"/>
      <c r="H61" s="276"/>
      <c r="I61" s="276"/>
      <c r="J61" s="282"/>
      <c r="K61" s="260"/>
      <c r="M61" s="1101"/>
      <c r="N61" s="1101"/>
      <c r="O61" s="1101"/>
      <c r="P61" s="1101"/>
      <c r="Q61" s="1101"/>
      <c r="R61" s="1101"/>
    </row>
    <row r="62" spans="1:18">
      <c r="A62" s="1099" t="s">
        <v>728</v>
      </c>
      <c r="J62" s="282"/>
      <c r="K62" s="260"/>
      <c r="M62" s="1101"/>
      <c r="N62" s="1101"/>
      <c r="O62" s="1101"/>
      <c r="P62" s="1101"/>
      <c r="Q62" s="1101"/>
      <c r="R62" s="1101"/>
    </row>
    <row r="63" spans="1:18">
      <c r="A63" s="1099"/>
      <c r="J63" s="282"/>
      <c r="K63" s="260"/>
      <c r="M63" s="1101"/>
      <c r="N63" s="1101"/>
      <c r="O63" s="1101"/>
      <c r="P63" s="1101"/>
      <c r="Q63" s="1101"/>
      <c r="R63" s="1101"/>
    </row>
    <row r="64" spans="1:18" ht="13.5" customHeight="1">
      <c r="A64" s="587" t="s">
        <v>729</v>
      </c>
      <c r="J64" s="282"/>
      <c r="K64" s="260"/>
      <c r="L64" s="1101"/>
      <c r="M64" s="1101"/>
      <c r="N64" s="1101"/>
      <c r="O64" s="1101"/>
      <c r="P64" s="1101"/>
      <c r="Q64" s="1101"/>
      <c r="R64" s="1101"/>
    </row>
    <row r="65" spans="1:18" ht="27" thickBot="1">
      <c r="A65" s="1146"/>
      <c r="B65" s="1146" t="s">
        <v>730</v>
      </c>
      <c r="C65" s="1146" t="s">
        <v>731</v>
      </c>
      <c r="D65" s="1146" t="s">
        <v>732</v>
      </c>
      <c r="E65" s="1146" t="s">
        <v>733</v>
      </c>
      <c r="F65" s="1146" t="s">
        <v>734</v>
      </c>
      <c r="G65" s="1146" t="s">
        <v>463</v>
      </c>
      <c r="J65" s="282"/>
      <c r="K65" s="260"/>
      <c r="M65" s="1101"/>
      <c r="N65" s="1101"/>
      <c r="O65" s="1101"/>
      <c r="P65" s="1101"/>
      <c r="Q65" s="1101"/>
      <c r="R65" s="1101"/>
    </row>
    <row r="66" spans="1:18" ht="13.5" customHeight="1">
      <c r="A66" s="588" t="s">
        <v>735</v>
      </c>
      <c r="B66" s="242">
        <v>0.35616438356164382</v>
      </c>
      <c r="C66" s="242">
        <v>0.27397260273972601</v>
      </c>
      <c r="D66" s="242">
        <v>0.21917808219178081</v>
      </c>
      <c r="E66" s="242">
        <v>6.8493150684931503E-2</v>
      </c>
      <c r="F66" s="242">
        <v>2.7397260273972601E-2</v>
      </c>
      <c r="G66" s="242">
        <v>5.4794520547945313E-2</v>
      </c>
      <c r="J66" s="282"/>
      <c r="K66" s="260"/>
      <c r="L66" s="1101"/>
      <c r="M66" s="1101"/>
      <c r="N66" s="1101"/>
      <c r="O66" s="1101"/>
      <c r="P66" s="1101"/>
      <c r="Q66" s="1101"/>
      <c r="R66" s="1101"/>
    </row>
    <row r="67" spans="1:18" ht="13.5" customHeight="1">
      <c r="A67" s="588" t="s">
        <v>736</v>
      </c>
      <c r="B67" s="242">
        <v>0.27397260273972601</v>
      </c>
      <c r="C67" s="242">
        <v>0.24657534246575341</v>
      </c>
      <c r="D67" s="242">
        <v>0.26027397260273971</v>
      </c>
      <c r="E67" s="242">
        <v>9.5890410958904104E-2</v>
      </c>
      <c r="F67" s="242">
        <v>4.1095890410958902E-2</v>
      </c>
      <c r="G67" s="242">
        <v>8.2191780821917915E-2</v>
      </c>
      <c r="J67" s="282"/>
      <c r="K67" s="260"/>
      <c r="M67" s="1101"/>
      <c r="N67" s="1101"/>
      <c r="O67" s="1101"/>
      <c r="P67" s="1101"/>
      <c r="Q67" s="1101"/>
      <c r="R67" s="1101"/>
    </row>
    <row r="68" spans="1:18" ht="13.5" customHeight="1">
      <c r="A68" s="588" t="s">
        <v>737</v>
      </c>
      <c r="B68" s="242">
        <v>0.46524064171122992</v>
      </c>
      <c r="C68" s="242">
        <v>0.28877005347593582</v>
      </c>
      <c r="D68" s="242">
        <v>0.13903743315508021</v>
      </c>
      <c r="E68" s="242">
        <v>4.2780748663101595E-2</v>
      </c>
      <c r="F68" s="242">
        <v>1.6042780748663103E-2</v>
      </c>
      <c r="G68" s="242">
        <v>4.8128342245989386E-2</v>
      </c>
      <c r="J68" s="282"/>
      <c r="K68" s="260"/>
      <c r="M68" s="1101"/>
      <c r="N68" s="1101"/>
      <c r="O68" s="1101"/>
      <c r="P68" s="1101"/>
      <c r="Q68" s="1101"/>
      <c r="R68" s="1101"/>
    </row>
    <row r="69" spans="1:18">
      <c r="A69" s="588" t="s">
        <v>738</v>
      </c>
      <c r="B69" s="242">
        <v>0.37967914438502676</v>
      </c>
      <c r="C69" s="242">
        <v>0.29411764705882354</v>
      </c>
      <c r="D69" s="242">
        <v>0.16577540106951871</v>
      </c>
      <c r="E69" s="242">
        <v>5.3475935828877004E-2</v>
      </c>
      <c r="F69" s="242">
        <v>1.6042780748663103E-2</v>
      </c>
      <c r="G69" s="242">
        <v>9.0909090909090828E-2</v>
      </c>
      <c r="J69" s="282"/>
      <c r="K69" s="260"/>
      <c r="M69" s="1101"/>
      <c r="N69" s="1101"/>
      <c r="O69" s="1101"/>
      <c r="P69" s="1101"/>
      <c r="Q69" s="1101"/>
      <c r="R69" s="1101"/>
    </row>
    <row r="70" spans="1:18">
      <c r="A70" s="588" t="s">
        <v>739</v>
      </c>
      <c r="B70" s="242">
        <v>0.40106951871657759</v>
      </c>
      <c r="C70" s="242">
        <v>0.28342245989304815</v>
      </c>
      <c r="D70" s="242">
        <v>0.18181818181818182</v>
      </c>
      <c r="E70" s="242">
        <v>3.2085561497326207E-2</v>
      </c>
      <c r="F70" s="242">
        <v>1.6042780748663103E-2</v>
      </c>
      <c r="G70" s="242">
        <v>8.5561497326203106E-2</v>
      </c>
      <c r="J70" s="282"/>
      <c r="K70" s="260"/>
      <c r="L70" s="256"/>
      <c r="M70" s="1101"/>
      <c r="N70" s="1101"/>
      <c r="O70" s="1101"/>
      <c r="P70" s="1101"/>
      <c r="Q70" s="1101"/>
      <c r="R70" s="1101"/>
    </row>
    <row r="71" spans="1:18">
      <c r="A71" s="588" t="s">
        <v>740</v>
      </c>
      <c r="B71" s="242">
        <v>0.41711229946524064</v>
      </c>
      <c r="C71" s="242">
        <v>0.27272727272727271</v>
      </c>
      <c r="D71" s="242">
        <v>0.18716577540106949</v>
      </c>
      <c r="E71" s="242">
        <v>4.8128342245989303E-2</v>
      </c>
      <c r="F71" s="242">
        <v>2.6737967914438502E-2</v>
      </c>
      <c r="G71" s="242">
        <v>4.8128342245989386E-2</v>
      </c>
      <c r="J71" s="282"/>
      <c r="K71" s="260"/>
      <c r="L71" s="256"/>
      <c r="M71" s="1101"/>
      <c r="N71" s="1101"/>
      <c r="O71" s="1101"/>
      <c r="P71" s="1101"/>
      <c r="Q71" s="1101"/>
      <c r="R71" s="1101"/>
    </row>
    <row r="72" spans="1:18" ht="13.5" customHeight="1">
      <c r="A72" s="588" t="s">
        <v>741</v>
      </c>
      <c r="B72" s="242">
        <v>0.32978723404255317</v>
      </c>
      <c r="C72" s="242">
        <v>0.47872340425531917</v>
      </c>
      <c r="D72" s="242">
        <v>0.13297872340425532</v>
      </c>
      <c r="E72" s="242">
        <v>4.2553191489361701E-2</v>
      </c>
      <c r="F72" s="242">
        <v>1.0638297872340425E-2</v>
      </c>
      <c r="G72" s="242">
        <v>5.3191489361702482E-3</v>
      </c>
      <c r="J72" s="282"/>
      <c r="K72" s="260"/>
      <c r="L72" s="256"/>
      <c r="M72" s="1101"/>
      <c r="N72" s="1101"/>
      <c r="O72" s="1101"/>
      <c r="P72" s="1101"/>
      <c r="Q72" s="1101"/>
      <c r="R72" s="1101"/>
    </row>
    <row r="73" spans="1:18" ht="13.5" customHeight="1">
      <c r="A73" s="588" t="s">
        <v>742</v>
      </c>
      <c r="B73" s="242">
        <v>0.72340425531914898</v>
      </c>
      <c r="C73" s="242">
        <v>0.19680851063829788</v>
      </c>
      <c r="D73" s="242">
        <v>5.3191489361702128E-2</v>
      </c>
      <c r="E73" s="242">
        <v>5.3191489361702126E-3</v>
      </c>
      <c r="F73" s="242">
        <v>2.1276595744680851E-2</v>
      </c>
      <c r="G73" s="242">
        <v>0</v>
      </c>
      <c r="J73" s="282"/>
      <c r="K73" s="260"/>
      <c r="L73" s="256"/>
      <c r="M73" s="1101"/>
      <c r="N73" s="1101"/>
      <c r="O73" s="1101"/>
      <c r="P73" s="1101"/>
      <c r="Q73" s="1101"/>
      <c r="R73" s="1101"/>
    </row>
    <row r="74" spans="1:18" ht="13.5" customHeight="1">
      <c r="A74" s="588" t="s">
        <v>743</v>
      </c>
      <c r="B74" s="242">
        <v>0.68085106382978722</v>
      </c>
      <c r="C74" s="242">
        <v>0.18085106382978725</v>
      </c>
      <c r="D74" s="242">
        <v>7.4468085106382975E-2</v>
      </c>
      <c r="E74" s="242">
        <v>3.1914893617021274E-2</v>
      </c>
      <c r="F74" s="242">
        <v>2.1276595744680851E-2</v>
      </c>
      <c r="G74" s="242">
        <v>1.0638297872340496E-2</v>
      </c>
      <c r="J74" s="282"/>
      <c r="K74" s="260"/>
      <c r="L74" s="256"/>
      <c r="M74" s="1101"/>
      <c r="N74" s="1101"/>
      <c r="O74" s="1101"/>
      <c r="P74" s="1101"/>
      <c r="Q74" s="1101"/>
      <c r="R74" s="1101"/>
    </row>
    <row r="75" spans="1:18">
      <c r="A75" s="588" t="s">
        <v>744</v>
      </c>
      <c r="B75" s="242">
        <v>0.92021276595744683</v>
      </c>
      <c r="C75" s="242">
        <v>3.1914893617021274E-2</v>
      </c>
      <c r="D75" s="242">
        <v>2.6595744680851064E-2</v>
      </c>
      <c r="E75" s="242">
        <v>0</v>
      </c>
      <c r="F75" s="242">
        <v>1.5957446808510637E-2</v>
      </c>
      <c r="G75" s="242">
        <v>5.3191489361701372E-3</v>
      </c>
      <c r="J75" s="282"/>
      <c r="K75" s="260"/>
      <c r="L75" s="256"/>
      <c r="M75" s="1101"/>
      <c r="N75" s="1101"/>
      <c r="O75" s="1101"/>
      <c r="P75" s="1101"/>
      <c r="Q75" s="1101"/>
      <c r="R75" s="1101"/>
    </row>
    <row r="76" spans="1:18">
      <c r="A76" s="589" t="s">
        <v>745</v>
      </c>
      <c r="B76" s="590">
        <v>0.69680851063829796</v>
      </c>
      <c r="C76" s="590">
        <v>0.20744680851063829</v>
      </c>
      <c r="D76" s="590">
        <v>7.9787234042553196E-2</v>
      </c>
      <c r="E76" s="590">
        <v>5.3191489361702126E-3</v>
      </c>
      <c r="F76" s="590">
        <v>1.0638297872340425E-2</v>
      </c>
      <c r="G76" s="590">
        <v>0</v>
      </c>
      <c r="J76" s="282"/>
      <c r="K76" s="260"/>
      <c r="L76" s="256"/>
      <c r="M76" s="1101"/>
      <c r="N76" s="1101"/>
      <c r="O76" s="1101"/>
      <c r="P76" s="1101"/>
      <c r="Q76" s="1101"/>
      <c r="R76" s="1101"/>
    </row>
    <row r="77" spans="1:18">
      <c r="A77" s="1101"/>
      <c r="J77" s="282"/>
      <c r="K77" s="260"/>
      <c r="L77" s="256"/>
      <c r="M77" s="1101"/>
      <c r="N77" s="1101"/>
      <c r="O77" s="1101"/>
      <c r="P77" s="1101"/>
      <c r="Q77" s="1101"/>
      <c r="R77" s="1101"/>
    </row>
    <row r="78" spans="1:18" ht="13.5" customHeight="1">
      <c r="A78" s="587" t="s">
        <v>746</v>
      </c>
      <c r="J78" s="282"/>
      <c r="K78" s="260"/>
      <c r="L78" s="256"/>
      <c r="M78" s="1101"/>
      <c r="N78" s="1101"/>
      <c r="O78" s="1101"/>
      <c r="P78" s="1101"/>
      <c r="Q78" s="1101"/>
      <c r="R78" s="1101"/>
    </row>
    <row r="79" spans="1:18" ht="13.5" customHeight="1" thickBot="1">
      <c r="A79" s="1146"/>
      <c r="B79" s="1146" t="s">
        <v>747</v>
      </c>
      <c r="C79" s="1146" t="s">
        <v>748</v>
      </c>
      <c r="D79" s="1146" t="s">
        <v>749</v>
      </c>
      <c r="J79" s="282"/>
      <c r="K79" s="260"/>
      <c r="L79" s="256"/>
      <c r="M79" s="1101"/>
      <c r="N79" s="1101"/>
      <c r="O79" s="1101"/>
      <c r="P79" s="1101"/>
      <c r="Q79" s="1101"/>
      <c r="R79" s="1101"/>
    </row>
    <row r="80" spans="1:18" ht="13.5" customHeight="1">
      <c r="A80" s="588" t="s">
        <v>750</v>
      </c>
      <c r="B80" s="242">
        <v>0.64945652173913049</v>
      </c>
      <c r="C80" s="242">
        <v>0.52500000000000002</v>
      </c>
      <c r="D80" s="242">
        <v>0.6785714285714286</v>
      </c>
      <c r="J80" s="282"/>
      <c r="K80" s="260"/>
      <c r="L80" s="256"/>
      <c r="M80" s="1101"/>
      <c r="N80" s="1101"/>
      <c r="O80" s="1101"/>
      <c r="P80" s="1101"/>
      <c r="Q80" s="1101"/>
      <c r="R80" s="1101"/>
    </row>
    <row r="81" spans="1:12" ht="13.5" customHeight="1">
      <c r="A81" s="588" t="s">
        <v>751</v>
      </c>
      <c r="B81" s="242">
        <v>0.25543478260869568</v>
      </c>
      <c r="C81" s="242">
        <v>0.21666666666666667</v>
      </c>
      <c r="D81" s="242">
        <v>0.17142857142857143</v>
      </c>
      <c r="J81" s="282"/>
      <c r="K81" s="260"/>
      <c r="L81" s="256"/>
    </row>
    <row r="82" spans="1:12">
      <c r="A82" s="588" t="s">
        <v>752</v>
      </c>
      <c r="B82" s="242">
        <v>0.16304347826086957</v>
      </c>
      <c r="C82" s="242">
        <v>0.2</v>
      </c>
      <c r="D82" s="242">
        <v>0.17857142857142858</v>
      </c>
      <c r="J82" s="282"/>
      <c r="K82" s="260"/>
      <c r="L82" s="256"/>
    </row>
    <row r="83" spans="1:12">
      <c r="A83" s="588" t="s">
        <v>753</v>
      </c>
      <c r="B83" s="242">
        <v>0.11684782608695653</v>
      </c>
      <c r="C83" s="242">
        <v>0.15</v>
      </c>
      <c r="D83" s="242">
        <v>0.1357142857142857</v>
      </c>
      <c r="J83" s="282"/>
      <c r="K83" s="260"/>
      <c r="L83" s="256"/>
    </row>
    <row r="84" spans="1:12" ht="13.5" customHeight="1">
      <c r="A84" s="588" t="s">
        <v>754</v>
      </c>
      <c r="B84" s="242">
        <v>0.18206521739130432</v>
      </c>
      <c r="C84" s="242">
        <v>0.10833333333333334</v>
      </c>
      <c r="D84" s="242">
        <v>0.12142857142857143</v>
      </c>
      <c r="J84" s="282"/>
      <c r="K84" s="260"/>
      <c r="L84" s="256"/>
    </row>
    <row r="85" spans="1:12" ht="13.5" customHeight="1">
      <c r="A85" s="588" t="s">
        <v>755</v>
      </c>
      <c r="B85" s="242">
        <v>6.7934782608695649E-2</v>
      </c>
      <c r="C85" s="242">
        <v>4.1666666666666671E-2</v>
      </c>
      <c r="D85" s="242">
        <v>1.4285714285714285E-2</v>
      </c>
      <c r="J85" s="282"/>
      <c r="K85" s="260"/>
      <c r="L85" s="256"/>
    </row>
    <row r="86" spans="1:12" ht="13.5" customHeight="1">
      <c r="A86" s="588" t="s">
        <v>756</v>
      </c>
      <c r="B86" s="242">
        <v>5.434782608695652E-3</v>
      </c>
      <c r="C86" s="242">
        <v>8.3333333333333332E-3</v>
      </c>
      <c r="D86" s="242">
        <v>1.4285714285714285E-2</v>
      </c>
      <c r="J86" s="282"/>
      <c r="K86" s="260"/>
      <c r="L86" s="256"/>
    </row>
    <row r="87" spans="1:12" ht="13.5" customHeight="1">
      <c r="A87" s="589" t="s">
        <v>463</v>
      </c>
      <c r="B87" s="590">
        <v>2.717391304347826E-3</v>
      </c>
      <c r="C87" s="590">
        <v>0</v>
      </c>
      <c r="D87" s="590">
        <v>0</v>
      </c>
      <c r="J87" s="282"/>
      <c r="K87" s="260"/>
      <c r="L87" s="256"/>
    </row>
    <row r="88" spans="1:12">
      <c r="A88" s="1101"/>
      <c r="J88" s="282"/>
      <c r="K88" s="260"/>
      <c r="L88" s="256"/>
    </row>
    <row r="89" spans="1:12">
      <c r="A89" s="1410" t="s">
        <v>757</v>
      </c>
      <c r="B89" s="1410"/>
      <c r="C89" s="1410"/>
      <c r="D89" s="1410"/>
      <c r="E89" s="1410"/>
      <c r="F89" s="1410"/>
      <c r="G89" s="1410"/>
      <c r="H89" s="1410"/>
      <c r="I89" s="1410"/>
      <c r="J89" s="282"/>
      <c r="K89" s="260"/>
      <c r="L89" s="256"/>
    </row>
    <row r="90" spans="1:12" ht="27" thickBot="1">
      <c r="A90" s="1146"/>
      <c r="B90" s="1146" t="s">
        <v>758</v>
      </c>
      <c r="C90" s="1146" t="s">
        <v>759</v>
      </c>
      <c r="D90" s="1146" t="s">
        <v>760</v>
      </c>
      <c r="J90" s="282"/>
      <c r="K90" s="260"/>
      <c r="L90" s="256"/>
    </row>
    <row r="91" spans="1:12">
      <c r="A91" s="588" t="s">
        <v>761</v>
      </c>
      <c r="B91" s="242">
        <v>8.9743589743589744E-2</v>
      </c>
      <c r="C91" s="242">
        <v>0.10434782608695652</v>
      </c>
      <c r="D91" s="242">
        <v>0.13043478260869565</v>
      </c>
      <c r="J91" s="282"/>
      <c r="K91" s="260"/>
      <c r="L91" s="256"/>
    </row>
    <row r="92" spans="1:12">
      <c r="A92" s="588" t="s">
        <v>762</v>
      </c>
      <c r="B92" s="242">
        <v>0.15641025641025641</v>
      </c>
      <c r="C92" s="242">
        <v>0.10434782608695652</v>
      </c>
      <c r="D92" s="242">
        <v>0.20496894409937888</v>
      </c>
      <c r="J92" s="282"/>
      <c r="K92" s="260"/>
      <c r="L92" s="256"/>
    </row>
    <row r="93" spans="1:12">
      <c r="A93" s="588" t="s">
        <v>763</v>
      </c>
      <c r="B93" s="242">
        <v>0.6333333333333333</v>
      </c>
      <c r="C93" s="242">
        <v>0.70434782608695656</v>
      </c>
      <c r="D93" s="242">
        <v>0.55900621118012417</v>
      </c>
      <c r="J93" s="282"/>
      <c r="K93" s="260"/>
      <c r="L93" s="256"/>
    </row>
    <row r="94" spans="1:12">
      <c r="A94" s="589" t="s">
        <v>764</v>
      </c>
      <c r="B94" s="590">
        <v>0.12051282051282051</v>
      </c>
      <c r="C94" s="590">
        <v>8.6956521739130432E-2</v>
      </c>
      <c r="D94" s="590">
        <v>0.10559006211180125</v>
      </c>
      <c r="J94" s="282"/>
      <c r="K94" s="260"/>
      <c r="L94" s="256"/>
    </row>
    <row r="95" spans="1:12">
      <c r="A95" s="1101"/>
      <c r="J95" s="282"/>
      <c r="K95" s="260"/>
      <c r="L95" s="256"/>
    </row>
    <row r="96" spans="1:12">
      <c r="A96" s="1101"/>
      <c r="J96" s="282"/>
      <c r="K96" s="260"/>
      <c r="L96" s="256"/>
    </row>
    <row r="97" spans="1:11">
      <c r="A97" s="1101"/>
      <c r="J97" s="282"/>
      <c r="K97" s="260"/>
    </row>
  </sheetData>
  <mergeCells count="25">
    <mergeCell ref="L52:R52"/>
    <mergeCell ref="A9:G9"/>
    <mergeCell ref="A8:G8"/>
    <mergeCell ref="A7:G7"/>
    <mergeCell ref="A26:C26"/>
    <mergeCell ref="B10:D10"/>
    <mergeCell ref="A30:I30"/>
    <mergeCell ref="L7:R7"/>
    <mergeCell ref="L6:R6"/>
    <mergeCell ref="L4:R4"/>
    <mergeCell ref="L5:R5"/>
    <mergeCell ref="A1:R1"/>
    <mergeCell ref="A2:R2"/>
    <mergeCell ref="A3:R3"/>
    <mergeCell ref="A4:G4"/>
    <mergeCell ref="A89:I89"/>
    <mergeCell ref="A6:G6"/>
    <mergeCell ref="A5:G5"/>
    <mergeCell ref="E10:G10"/>
    <mergeCell ref="A24:D24"/>
    <mergeCell ref="A56:D56"/>
    <mergeCell ref="A15:G15"/>
    <mergeCell ref="A16:G16"/>
    <mergeCell ref="B17:D17"/>
    <mergeCell ref="E17:G17"/>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R62"/>
  <sheetViews>
    <sheetView zoomScaleNormal="100" workbookViewId="0">
      <selection sqref="A1:R1"/>
    </sheetView>
  </sheetViews>
  <sheetFormatPr defaultColWidth="9.33203125" defaultRowHeight="13.2"/>
  <cols>
    <col min="1" max="1" width="35.6640625" customWidth="1"/>
    <col min="2" max="2" width="19.33203125" style="2" customWidth="1"/>
    <col min="3" max="3" width="21.44140625" style="30" customWidth="1"/>
    <col min="4" max="4" width="17.33203125" style="30" customWidth="1"/>
    <col min="5" max="5" width="15.6640625" style="30" customWidth="1"/>
    <col min="6" max="6" width="22.33203125" style="30" customWidth="1"/>
    <col min="7" max="7" width="17.44140625" style="30" customWidth="1"/>
    <col min="8" max="9" width="15.33203125" style="30" customWidth="1"/>
    <col min="10" max="10" width="0.5546875" style="86" customWidth="1"/>
    <col min="11" max="11" width="11.6640625" style="30" customWidth="1"/>
    <col min="12" max="12" width="12.6640625" style="30" customWidth="1"/>
    <col min="13" max="16" width="12.6640625" customWidth="1"/>
    <col min="17" max="17" width="9.33203125" customWidth="1"/>
  </cols>
  <sheetData>
    <row r="1" spans="1:18" ht="13.35" customHeight="1">
      <c r="A1" s="1416" t="str">
        <f>Cover!B8</f>
        <v>Evergy Metro, Inc. Evaluation, Measurement, and Verification Report: Databook</v>
      </c>
      <c r="B1" s="1416"/>
      <c r="C1" s="1416"/>
      <c r="D1" s="1416"/>
      <c r="E1" s="1416"/>
      <c r="F1" s="1416"/>
      <c r="G1" s="1416"/>
      <c r="H1" s="1416"/>
      <c r="I1" s="1416"/>
      <c r="J1" s="1416"/>
      <c r="K1" s="1416"/>
      <c r="L1" s="1416"/>
      <c r="M1" s="1416"/>
      <c r="N1" s="1416"/>
      <c r="O1" s="1416"/>
      <c r="P1" s="1416"/>
      <c r="Q1" s="1416"/>
      <c r="R1" s="1416"/>
    </row>
    <row r="2" spans="1:18" ht="35.25" customHeight="1">
      <c r="A2" s="1423"/>
      <c r="B2" s="1423"/>
      <c r="C2" s="1423"/>
      <c r="D2" s="1423"/>
      <c r="E2" s="1423"/>
      <c r="F2" s="1423"/>
      <c r="G2" s="1423"/>
      <c r="H2" s="1423"/>
      <c r="I2" s="1423"/>
      <c r="J2" s="1423"/>
      <c r="K2" s="1423"/>
      <c r="L2" s="1423"/>
      <c r="M2" s="1423"/>
      <c r="N2" s="1423"/>
      <c r="O2" s="1423"/>
      <c r="P2" s="1423"/>
      <c r="Q2" s="1423"/>
      <c r="R2" s="1423"/>
    </row>
    <row r="3" spans="1:18">
      <c r="A3" s="1424"/>
      <c r="B3" s="1424"/>
      <c r="C3" s="1424"/>
      <c r="D3" s="1424"/>
      <c r="E3" s="1424"/>
      <c r="F3" s="1424"/>
      <c r="G3" s="1424"/>
      <c r="H3" s="1424"/>
      <c r="I3" s="1424"/>
      <c r="J3" s="1424"/>
      <c r="K3" s="1424"/>
      <c r="L3" s="1424"/>
      <c r="M3" s="1424"/>
      <c r="N3" s="1424"/>
      <c r="O3" s="1424"/>
      <c r="P3" s="1424"/>
      <c r="Q3" s="1424"/>
      <c r="R3" s="1424"/>
    </row>
    <row r="4" spans="1:18" ht="30" customHeight="1">
      <c r="A4" s="1425" t="s">
        <v>767</v>
      </c>
      <c r="B4" s="1425"/>
      <c r="C4" s="1425"/>
      <c r="D4" s="1425"/>
      <c r="E4" s="1425"/>
      <c r="F4" s="1425"/>
      <c r="G4" s="1425"/>
      <c r="H4" s="502"/>
      <c r="I4" s="502"/>
      <c r="J4" s="503"/>
      <c r="K4" s="502"/>
      <c r="L4" s="1425" t="s">
        <v>768</v>
      </c>
      <c r="M4" s="1425"/>
      <c r="N4" s="1425"/>
      <c r="O4" s="1425"/>
      <c r="P4" s="1425"/>
      <c r="Q4" s="1425"/>
      <c r="R4" s="1425"/>
    </row>
    <row r="5" spans="1:18" ht="15.6">
      <c r="A5" s="1421" t="s">
        <v>247</v>
      </c>
      <c r="B5" s="1421"/>
      <c r="C5" s="1421"/>
      <c r="D5" s="1421"/>
      <c r="E5" s="1421"/>
      <c r="F5" s="1421"/>
      <c r="G5" s="1421"/>
      <c r="H5" s="502"/>
      <c r="I5" s="502"/>
      <c r="J5" s="503"/>
      <c r="K5" s="504"/>
      <c r="L5" s="1422" t="s">
        <v>475</v>
      </c>
      <c r="M5" s="1422"/>
      <c r="N5" s="1422"/>
      <c r="O5" s="1422"/>
      <c r="P5" s="1422"/>
      <c r="Q5" s="1422"/>
      <c r="R5" s="1422"/>
    </row>
    <row r="6" spans="1:18" ht="13.5" customHeight="1">
      <c r="A6" s="1423"/>
      <c r="B6" s="1423"/>
      <c r="C6" s="1423"/>
      <c r="D6" s="1423"/>
      <c r="E6" s="1423"/>
      <c r="F6" s="1423"/>
      <c r="G6" s="1423"/>
      <c r="H6" s="502"/>
      <c r="I6" s="502"/>
      <c r="J6" s="503"/>
      <c r="K6" s="505"/>
      <c r="L6" s="1174"/>
      <c r="M6" s="505"/>
      <c r="N6" s="505"/>
      <c r="O6" s="505"/>
      <c r="P6" s="505"/>
      <c r="Q6" s="505"/>
      <c r="R6" s="1101"/>
    </row>
    <row r="7" spans="1:18" ht="13.5" customHeight="1">
      <c r="A7" s="1426" t="s">
        <v>98</v>
      </c>
      <c r="B7" s="1426"/>
      <c r="C7" s="1426"/>
      <c r="D7" s="1426"/>
      <c r="E7" s="1426"/>
      <c r="F7" s="1426"/>
      <c r="G7" s="1426"/>
      <c r="H7" s="502"/>
      <c r="I7" s="502"/>
      <c r="J7" s="503"/>
      <c r="K7" s="505"/>
      <c r="L7" s="1101"/>
      <c r="M7" s="1101"/>
      <c r="N7" s="1101"/>
      <c r="O7" s="1101"/>
      <c r="P7" s="1101"/>
      <c r="Q7" s="1101"/>
      <c r="R7" s="1101"/>
    </row>
    <row r="8" spans="1:18" ht="13.5" customHeight="1">
      <c r="A8" s="1423"/>
      <c r="B8" s="1423"/>
      <c r="C8" s="1423"/>
      <c r="D8" s="1423"/>
      <c r="E8" s="1423"/>
      <c r="F8" s="1423"/>
      <c r="G8" s="1423"/>
      <c r="H8" s="502"/>
      <c r="I8" s="502"/>
      <c r="J8" s="503"/>
      <c r="K8" s="505"/>
      <c r="L8" s="505"/>
      <c r="M8" s="505"/>
      <c r="N8" s="505"/>
      <c r="O8" s="505"/>
      <c r="P8" s="505"/>
      <c r="Q8" s="505"/>
      <c r="R8" s="1101"/>
    </row>
    <row r="9" spans="1:18" ht="13.5" customHeight="1">
      <c r="A9" s="1427" t="s">
        <v>249</v>
      </c>
      <c r="B9" s="1427"/>
      <c r="C9" s="1427"/>
      <c r="D9" s="1427"/>
      <c r="E9" s="1427"/>
      <c r="F9" s="1427"/>
      <c r="G9" s="1427"/>
      <c r="H9" s="502"/>
      <c r="I9" s="502"/>
      <c r="J9" s="503"/>
      <c r="K9" s="505"/>
      <c r="L9" s="505"/>
      <c r="M9" s="505"/>
      <c r="N9" s="505"/>
      <c r="O9" s="505"/>
      <c r="P9" s="505"/>
      <c r="Q9" s="505"/>
      <c r="R9" s="1101"/>
    </row>
    <row r="10" spans="1:18" ht="13.8" thickBot="1">
      <c r="A10" s="506"/>
      <c r="B10" s="1428" t="s">
        <v>61</v>
      </c>
      <c r="C10" s="1429"/>
      <c r="D10" s="1430"/>
      <c r="E10" s="1431" t="s">
        <v>62</v>
      </c>
      <c r="F10" s="1432"/>
      <c r="G10" s="1432"/>
      <c r="H10" s="507"/>
      <c r="I10" s="502"/>
      <c r="J10" s="282"/>
      <c r="K10" s="505"/>
      <c r="L10" s="505"/>
      <c r="M10" s="505"/>
      <c r="N10" s="505"/>
      <c r="O10" s="505"/>
      <c r="P10" s="505"/>
      <c r="Q10" s="505"/>
      <c r="R10" s="1101"/>
    </row>
    <row r="11" spans="1:18" ht="28.5" customHeight="1">
      <c r="A11" s="508"/>
      <c r="B11" s="509" t="s">
        <v>250</v>
      </c>
      <c r="C11" s="509" t="s">
        <v>251</v>
      </c>
      <c r="D11" s="510" t="s">
        <v>252</v>
      </c>
      <c r="E11" s="309" t="s">
        <v>253</v>
      </c>
      <c r="F11" s="509" t="s">
        <v>251</v>
      </c>
      <c r="G11" s="509" t="s">
        <v>67</v>
      </c>
      <c r="H11" s="502"/>
      <c r="I11" s="502"/>
      <c r="J11" s="283"/>
      <c r="M11" s="1101"/>
      <c r="N11" s="1101"/>
      <c r="O11" s="1101"/>
      <c r="P11" s="1101"/>
      <c r="Q11" s="1101"/>
      <c r="R11" s="1101"/>
    </row>
    <row r="12" spans="1:18" ht="13.35" customHeight="1">
      <c r="A12" s="511" t="s">
        <v>254</v>
      </c>
      <c r="B12" s="513" t="s">
        <v>107</v>
      </c>
      <c r="C12" s="513" t="s">
        <v>107</v>
      </c>
      <c r="D12" s="513" t="s">
        <v>107</v>
      </c>
      <c r="E12" s="512" t="s">
        <v>107</v>
      </c>
      <c r="F12" s="513" t="s">
        <v>107</v>
      </c>
      <c r="G12" s="514" t="s">
        <v>107</v>
      </c>
      <c r="H12" s="502"/>
      <c r="I12" s="502"/>
      <c r="J12" s="515"/>
      <c r="M12" s="1101"/>
      <c r="N12" s="1101"/>
      <c r="O12" s="1101"/>
      <c r="P12" s="1101"/>
      <c r="Q12" s="1101"/>
      <c r="R12" s="1101"/>
    </row>
    <row r="13" spans="1:18" ht="13.35" customHeight="1">
      <c r="A13" s="511" t="s">
        <v>255</v>
      </c>
      <c r="B13" s="512">
        <v>16400</v>
      </c>
      <c r="C13" s="512">
        <f>C23</f>
        <v>21035</v>
      </c>
      <c r="D13" s="211">
        <f>C13/B13</f>
        <v>1.2826219512195123</v>
      </c>
      <c r="E13" s="512">
        <f>'MEEIA Targets'!K9+'Extension Budget - Savings'!D39</f>
        <v>15000</v>
      </c>
      <c r="F13" s="512">
        <f>C13</f>
        <v>21035</v>
      </c>
      <c r="G13" s="242">
        <f>F13/E13</f>
        <v>1.4023333333333334</v>
      </c>
      <c r="H13" s="502"/>
      <c r="I13" s="502"/>
      <c r="J13" s="283"/>
      <c r="K13" s="505"/>
      <c r="L13" s="505"/>
      <c r="M13" s="505"/>
      <c r="N13" s="505"/>
      <c r="O13" s="505"/>
      <c r="P13" s="505"/>
      <c r="Q13" s="505"/>
      <c r="R13" s="1101"/>
    </row>
    <row r="14" spans="1:18" ht="13.5" customHeight="1">
      <c r="A14" s="516"/>
      <c r="B14" s="512"/>
      <c r="C14" s="512"/>
      <c r="D14" s="512"/>
      <c r="E14" s="242"/>
      <c r="F14" s="512"/>
      <c r="G14" s="242"/>
      <c r="H14" s="502"/>
      <c r="I14" s="502"/>
      <c r="J14" s="283"/>
      <c r="K14" s="505"/>
      <c r="L14" s="505"/>
      <c r="M14" s="505"/>
      <c r="N14" s="505"/>
      <c r="O14" s="505"/>
      <c r="P14" s="505"/>
      <c r="Q14" s="505"/>
      <c r="R14" s="1101"/>
    </row>
    <row r="15" spans="1:18" ht="13.5" customHeight="1">
      <c r="A15" s="290" t="s">
        <v>256</v>
      </c>
      <c r="B15" s="512"/>
      <c r="C15" s="512"/>
      <c r="D15" s="512"/>
      <c r="E15" s="242"/>
      <c r="F15" s="512"/>
      <c r="G15" s="242"/>
      <c r="H15" s="502"/>
      <c r="I15" s="502"/>
      <c r="J15" s="283"/>
      <c r="K15" s="505"/>
      <c r="L15" s="505"/>
      <c r="M15" s="505"/>
      <c r="N15" s="505"/>
      <c r="O15" s="505"/>
      <c r="P15" s="505"/>
      <c r="Q15" s="505"/>
      <c r="R15" s="1101"/>
    </row>
    <row r="16" spans="1:18" ht="13.5" customHeight="1">
      <c r="A16" s="290"/>
      <c r="B16" s="512"/>
      <c r="C16" s="512"/>
      <c r="D16" s="512"/>
      <c r="E16" s="242"/>
      <c r="F16" s="512"/>
      <c r="G16" s="242"/>
      <c r="H16" s="502"/>
      <c r="I16" s="502"/>
      <c r="J16" s="283"/>
      <c r="K16" s="505"/>
      <c r="L16" s="505"/>
      <c r="M16" s="505"/>
      <c r="N16" s="505"/>
      <c r="O16" s="505"/>
      <c r="P16" s="505"/>
      <c r="Q16" s="505"/>
      <c r="R16" s="1101"/>
    </row>
    <row r="17" spans="1:17" ht="13.5" customHeight="1">
      <c r="A17" s="290"/>
      <c r="B17" s="512"/>
      <c r="C17" s="512"/>
      <c r="D17" s="512"/>
      <c r="E17" s="242"/>
      <c r="F17" s="512"/>
      <c r="G17" s="242"/>
      <c r="H17" s="502"/>
      <c r="I17" s="502"/>
      <c r="J17" s="283"/>
      <c r="K17" s="505"/>
      <c r="L17" s="505"/>
      <c r="M17" s="505"/>
      <c r="N17" s="505"/>
      <c r="O17" s="505"/>
      <c r="P17" s="505"/>
      <c r="Q17" s="505"/>
    </row>
    <row r="18" spans="1:17" ht="13.5" customHeight="1">
      <c r="A18" s="1427" t="s">
        <v>769</v>
      </c>
      <c r="B18" s="1427"/>
      <c r="C18" s="1427"/>
      <c r="D18" s="1427"/>
      <c r="E18" s="1427"/>
      <c r="F18" s="1427"/>
      <c r="G18" s="1427"/>
      <c r="H18" s="502"/>
      <c r="I18" s="502"/>
      <c r="J18" s="283"/>
      <c r="K18" s="505"/>
      <c r="L18" s="505"/>
      <c r="M18" s="505"/>
      <c r="N18" s="505"/>
      <c r="O18" s="505"/>
      <c r="P18" s="505"/>
      <c r="Q18" s="505"/>
    </row>
    <row r="19" spans="1:17" ht="13.5" customHeight="1" thickBot="1">
      <c r="A19" s="506"/>
      <c r="B19" s="1428" t="s">
        <v>61</v>
      </c>
      <c r="C19" s="1429"/>
      <c r="D19" s="1430"/>
      <c r="E19" s="1431" t="s">
        <v>62</v>
      </c>
      <c r="F19" s="1432"/>
      <c r="G19" s="1432"/>
      <c r="H19" s="502"/>
      <c r="I19" s="502"/>
      <c r="J19" s="283"/>
      <c r="K19" s="505"/>
      <c r="L19" s="505"/>
      <c r="M19" s="505"/>
      <c r="N19" s="505"/>
      <c r="O19" s="505"/>
      <c r="P19" s="505"/>
      <c r="Q19" s="505"/>
    </row>
    <row r="20" spans="1:17" ht="37.5" customHeight="1" thickBot="1">
      <c r="A20" s="508"/>
      <c r="B20" s="509" t="s">
        <v>250</v>
      </c>
      <c r="C20" s="509" t="s">
        <v>251</v>
      </c>
      <c r="D20" s="510" t="s">
        <v>252</v>
      </c>
      <c r="E20" s="309" t="s">
        <v>253</v>
      </c>
      <c r="F20" s="509" t="s">
        <v>251</v>
      </c>
      <c r="G20" s="509" t="s">
        <v>67</v>
      </c>
      <c r="H20" s="502"/>
      <c r="I20" s="502"/>
      <c r="J20" s="283"/>
      <c r="K20" s="505"/>
      <c r="L20" s="505"/>
      <c r="M20" s="505"/>
      <c r="N20" s="505"/>
      <c r="O20" s="505"/>
      <c r="P20" s="505"/>
      <c r="Q20" s="505"/>
    </row>
    <row r="21" spans="1:17" ht="13.5" customHeight="1">
      <c r="A21" s="517" t="s">
        <v>770</v>
      </c>
      <c r="B21" s="512">
        <v>6140</v>
      </c>
      <c r="C21" s="512">
        <v>6453</v>
      </c>
      <c r="D21" s="210">
        <f>C21/B21</f>
        <v>1.0509771986970684</v>
      </c>
      <c r="E21" s="1433" t="s">
        <v>237</v>
      </c>
      <c r="F21" s="1433" t="s">
        <v>237</v>
      </c>
      <c r="G21" s="1433" t="s">
        <v>237</v>
      </c>
      <c r="H21" s="502"/>
      <c r="I21" s="502"/>
      <c r="J21" s="283"/>
      <c r="K21" s="505"/>
      <c r="L21" s="505"/>
      <c r="M21" s="505"/>
      <c r="N21" s="505"/>
      <c r="O21" s="505"/>
      <c r="P21" s="505"/>
      <c r="Q21" s="505"/>
    </row>
    <row r="22" spans="1:17" ht="13.5" customHeight="1">
      <c r="A22" s="517" t="s">
        <v>771</v>
      </c>
      <c r="B22" s="512">
        <v>10260</v>
      </c>
      <c r="C22" s="512">
        <v>14582</v>
      </c>
      <c r="D22" s="242">
        <f>C22/B22</f>
        <v>1.4212475633528265</v>
      </c>
      <c r="E22" s="1434"/>
      <c r="F22" s="1434"/>
      <c r="G22" s="1434"/>
      <c r="H22" s="502"/>
      <c r="I22" s="502"/>
      <c r="J22" s="283"/>
      <c r="K22" s="505"/>
      <c r="L22" s="505"/>
      <c r="M22" s="505"/>
      <c r="N22" s="505"/>
      <c r="O22" s="505"/>
      <c r="P22" s="505"/>
      <c r="Q22" s="505"/>
    </row>
    <row r="23" spans="1:17" ht="13.5" customHeight="1">
      <c r="A23" s="518" t="s">
        <v>772</v>
      </c>
      <c r="B23" s="512">
        <f>SUM(B21:B22)</f>
        <v>16400</v>
      </c>
      <c r="C23" s="512">
        <f>SUM(C21:C22)</f>
        <v>21035</v>
      </c>
      <c r="D23" s="242">
        <f>C23/B23</f>
        <v>1.2826219512195123</v>
      </c>
      <c r="E23" s="512">
        <v>15000</v>
      </c>
      <c r="F23" s="512">
        <f>C23</f>
        <v>21035</v>
      </c>
      <c r="G23" s="242">
        <f>F23/E23</f>
        <v>1.4023333333333334</v>
      </c>
      <c r="H23" s="502"/>
      <c r="I23" s="502"/>
      <c r="J23" s="283"/>
      <c r="K23" s="505"/>
      <c r="L23" s="505"/>
      <c r="M23" s="505"/>
      <c r="N23" s="505"/>
      <c r="O23" s="505"/>
      <c r="P23" s="505"/>
      <c r="Q23" s="505"/>
    </row>
    <row r="24" spans="1:17" ht="13.5" customHeight="1">
      <c r="A24" s="516"/>
      <c r="B24" s="512"/>
      <c r="C24" s="512"/>
      <c r="D24" s="512"/>
      <c r="E24" s="512"/>
      <c r="F24" s="512"/>
      <c r="G24" s="242"/>
      <c r="H24" s="502"/>
      <c r="I24" s="502"/>
      <c r="J24" s="283"/>
      <c r="K24" s="505"/>
      <c r="L24" s="505"/>
      <c r="M24" s="505"/>
      <c r="N24" s="505"/>
      <c r="O24" s="505"/>
      <c r="P24" s="505"/>
      <c r="Q24" s="505"/>
    </row>
    <row r="25" spans="1:17" ht="13.5" customHeight="1">
      <c r="A25" s="290" t="s">
        <v>256</v>
      </c>
      <c r="B25" s="512"/>
      <c r="C25" s="512"/>
      <c r="D25" s="512"/>
      <c r="E25" s="242"/>
      <c r="F25" s="512"/>
      <c r="G25" s="242"/>
      <c r="H25" s="502"/>
      <c r="I25" s="502"/>
      <c r="J25" s="283"/>
      <c r="K25" s="505"/>
      <c r="L25" s="505"/>
      <c r="M25" s="505"/>
      <c r="N25" s="505"/>
      <c r="O25" s="505"/>
      <c r="P25" s="505"/>
      <c r="Q25" s="505"/>
    </row>
    <row r="26" spans="1:17" ht="13.5" customHeight="1">
      <c r="A26" s="290"/>
      <c r="B26" s="512"/>
      <c r="C26" s="512"/>
      <c r="D26" s="512"/>
      <c r="E26" s="242"/>
      <c r="F26" s="512"/>
      <c r="G26" s="242"/>
      <c r="H26" s="502"/>
      <c r="I26" s="502"/>
      <c r="J26" s="283"/>
      <c r="K26" s="505"/>
      <c r="L26" s="505"/>
      <c r="M26" s="505"/>
      <c r="N26" s="505"/>
      <c r="O26" s="505"/>
      <c r="P26" s="505"/>
      <c r="Q26" s="505"/>
    </row>
    <row r="27" spans="1:17" ht="13.5" customHeight="1">
      <c r="A27" s="290"/>
      <c r="B27" s="512"/>
      <c r="C27" s="512"/>
      <c r="D27" s="512"/>
      <c r="E27" s="242"/>
      <c r="F27" s="512"/>
      <c r="G27" s="242"/>
      <c r="H27" s="502"/>
      <c r="I27" s="502"/>
      <c r="J27" s="283"/>
      <c r="K27" s="505"/>
      <c r="L27" s="505"/>
      <c r="M27" s="505"/>
      <c r="N27" s="505"/>
      <c r="O27" s="505"/>
      <c r="P27" s="505"/>
      <c r="Q27" s="505"/>
    </row>
    <row r="28" spans="1:17" ht="13.5" customHeight="1">
      <c r="A28" s="1427" t="s">
        <v>259</v>
      </c>
      <c r="B28" s="1427"/>
      <c r="C28" s="1427"/>
      <c r="D28" s="1427"/>
      <c r="E28" s="502"/>
      <c r="F28" s="502"/>
      <c r="G28" s="502"/>
      <c r="H28" s="502"/>
      <c r="I28" s="502"/>
      <c r="J28" s="519"/>
      <c r="K28" s="505"/>
      <c r="L28" s="505"/>
      <c r="M28" s="1101"/>
      <c r="N28" s="1101"/>
      <c r="O28" s="1101"/>
      <c r="P28" s="1101"/>
      <c r="Q28" s="1101"/>
    </row>
    <row r="29" spans="1:17" ht="27" thickBot="1">
      <c r="A29" s="520" t="s">
        <v>135</v>
      </c>
      <c r="B29" s="521" t="s">
        <v>136</v>
      </c>
      <c r="C29" s="521" t="s">
        <v>137</v>
      </c>
      <c r="D29" s="521" t="s">
        <v>138</v>
      </c>
      <c r="E29" s="507"/>
      <c r="F29" s="502"/>
      <c r="G29" s="502"/>
      <c r="H29" s="502"/>
      <c r="I29" s="502"/>
      <c r="J29" s="519"/>
      <c r="K29" s="505"/>
      <c r="L29" s="505"/>
      <c r="M29" s="1101"/>
      <c r="N29" s="1101"/>
      <c r="O29" s="1101"/>
      <c r="P29" s="1101"/>
      <c r="Q29" s="1101"/>
    </row>
    <row r="30" spans="1:17" ht="13.5" customHeight="1" thickTop="1">
      <c r="A30" s="1435" t="s">
        <v>773</v>
      </c>
      <c r="B30" s="1436"/>
      <c r="C30" s="1436"/>
      <c r="D30" s="293">
        <v>1</v>
      </c>
      <c r="E30" s="502"/>
      <c r="F30" s="502"/>
      <c r="G30" s="502"/>
      <c r="H30" s="502"/>
      <c r="I30" s="502"/>
      <c r="J30" s="522"/>
      <c r="K30" s="505"/>
      <c r="L30" s="505"/>
      <c r="M30" s="1101"/>
      <c r="N30" s="1101"/>
      <c r="O30" s="1101"/>
      <c r="P30" s="1101"/>
      <c r="Q30" s="1101"/>
    </row>
    <row r="31" spans="1:17" ht="13.5" customHeight="1">
      <c r="A31" s="516"/>
      <c r="B31" s="523"/>
      <c r="C31" s="523"/>
      <c r="D31" s="523"/>
      <c r="E31" s="502"/>
      <c r="F31" s="502"/>
      <c r="G31" s="502"/>
      <c r="H31" s="502"/>
      <c r="I31" s="502"/>
      <c r="J31" s="522"/>
      <c r="K31" s="505"/>
      <c r="L31" s="1174"/>
      <c r="M31" s="1101"/>
      <c r="N31" s="1101"/>
      <c r="O31" s="1101"/>
      <c r="P31" s="1101"/>
      <c r="Q31" s="1101"/>
    </row>
    <row r="32" spans="1:17" ht="13.5" customHeight="1">
      <c r="A32" s="523"/>
      <c r="B32" s="523"/>
      <c r="C32" s="523"/>
      <c r="D32" s="523"/>
      <c r="E32" s="502"/>
      <c r="F32" s="502"/>
      <c r="G32" s="502"/>
      <c r="H32" s="502"/>
      <c r="I32" s="502"/>
      <c r="J32" s="522"/>
      <c r="K32" s="524"/>
      <c r="L32" s="524"/>
      <c r="M32" s="505"/>
      <c r="N32" s="505"/>
      <c r="O32" s="505"/>
      <c r="P32" s="505"/>
      <c r="Q32" s="505"/>
    </row>
    <row r="33" spans="1:18" ht="13.5" customHeight="1">
      <c r="A33" s="523"/>
      <c r="B33" s="523"/>
      <c r="C33" s="523"/>
      <c r="D33" s="523"/>
      <c r="E33" s="502"/>
      <c r="F33" s="502"/>
      <c r="G33" s="502"/>
      <c r="H33" s="502"/>
      <c r="I33" s="502"/>
      <c r="J33" s="282"/>
      <c r="K33" s="1101"/>
      <c r="L33" s="1101"/>
      <c r="M33" s="1101"/>
      <c r="N33" s="1101"/>
      <c r="O33" s="1101"/>
      <c r="P33" s="1101"/>
      <c r="Q33" s="1101"/>
      <c r="R33" s="1101"/>
    </row>
    <row r="34" spans="1:18" ht="4.95" customHeight="1">
      <c r="A34" s="1437"/>
      <c r="B34" s="1437"/>
      <c r="C34" s="1437"/>
      <c r="D34" s="1437"/>
      <c r="E34" s="1437"/>
      <c r="F34" s="1437"/>
      <c r="G34" s="1437"/>
      <c r="H34" s="1437"/>
      <c r="I34" s="1437"/>
      <c r="J34" s="525"/>
      <c r="K34" s="1101"/>
      <c r="L34" s="1101"/>
      <c r="M34" s="1101"/>
      <c r="N34" s="1101"/>
      <c r="O34" s="1101"/>
      <c r="P34" s="1101"/>
      <c r="Q34" s="1101"/>
      <c r="R34" s="1101"/>
    </row>
    <row r="35" spans="1:18" ht="13.5" customHeight="1">
      <c r="A35" s="1423"/>
      <c r="B35" s="1423"/>
      <c r="C35" s="1423"/>
      <c r="D35" s="1423"/>
      <c r="E35" s="505"/>
      <c r="F35" s="505"/>
      <c r="G35" s="505"/>
      <c r="H35" s="505"/>
      <c r="I35" s="505"/>
      <c r="J35" s="503"/>
      <c r="K35" s="1101"/>
      <c r="L35" s="1101"/>
      <c r="M35" s="1101"/>
      <c r="N35" s="1101"/>
      <c r="O35" s="1101"/>
      <c r="P35" s="1101"/>
      <c r="Q35" s="1101"/>
      <c r="R35" s="1101"/>
    </row>
    <row r="36" spans="1:18" ht="13.5" customHeight="1">
      <c r="A36" s="1421" t="s">
        <v>275</v>
      </c>
      <c r="B36" s="1421"/>
      <c r="C36" s="1421"/>
      <c r="D36" s="1421"/>
      <c r="E36" s="502"/>
      <c r="F36" s="502"/>
      <c r="G36" s="502"/>
      <c r="H36" s="502"/>
      <c r="I36" s="502"/>
      <c r="J36" s="282"/>
      <c r="M36" s="1101"/>
      <c r="N36" s="1101"/>
      <c r="O36" s="1101"/>
      <c r="P36" s="1101"/>
      <c r="Q36" s="1101"/>
      <c r="R36" s="1101"/>
    </row>
    <row r="37" spans="1:18" ht="13.5" customHeight="1">
      <c r="A37" s="1423"/>
      <c r="B37" s="1423"/>
      <c r="C37" s="1423"/>
      <c r="D37" s="1423"/>
      <c r="E37" s="505"/>
      <c r="F37" s="505"/>
      <c r="G37" s="505"/>
      <c r="H37" s="505"/>
      <c r="I37" s="505"/>
      <c r="J37" s="525"/>
      <c r="M37" s="1101"/>
      <c r="N37" s="1101"/>
      <c r="O37" s="1101"/>
      <c r="P37" s="1101"/>
      <c r="Q37" s="1101"/>
      <c r="R37" s="1101"/>
    </row>
    <row r="38" spans="1:18" ht="13.5" customHeight="1">
      <c r="A38" s="1427" t="s">
        <v>706</v>
      </c>
      <c r="B38" s="1427"/>
      <c r="C38" s="1427"/>
      <c r="D38" s="1427"/>
      <c r="E38" s="1427"/>
      <c r="F38" s="505"/>
      <c r="G38" s="505"/>
      <c r="H38" s="505"/>
      <c r="I38" s="505"/>
      <c r="J38" s="525"/>
      <c r="M38" s="1101"/>
      <c r="N38" s="1101"/>
      <c r="O38" s="1101"/>
      <c r="P38" s="1101"/>
      <c r="Q38" s="1101"/>
      <c r="R38" s="1101"/>
    </row>
    <row r="39" spans="1:18" ht="33" customHeight="1" thickBot="1">
      <c r="A39" s="1146" t="s">
        <v>707</v>
      </c>
      <c r="B39" s="1146" t="s">
        <v>708</v>
      </c>
      <c r="C39" s="1146" t="s">
        <v>709</v>
      </c>
      <c r="D39" s="1146" t="s">
        <v>774</v>
      </c>
      <c r="E39" s="1146" t="s">
        <v>775</v>
      </c>
      <c r="F39" s="1146" t="s">
        <v>776</v>
      </c>
      <c r="G39" s="505"/>
      <c r="H39" s="505"/>
      <c r="I39" s="505"/>
      <c r="J39" s="525"/>
      <c r="M39" s="1101"/>
      <c r="N39" s="1101"/>
      <c r="O39" s="1101"/>
      <c r="P39" s="1101"/>
      <c r="Q39" s="1101"/>
      <c r="R39" s="1101"/>
    </row>
    <row r="40" spans="1:18">
      <c r="A40" s="910">
        <v>44030</v>
      </c>
      <c r="B40" s="527">
        <v>0.58333333333333337</v>
      </c>
      <c r="C40" s="527">
        <v>0.70833333333333337</v>
      </c>
      <c r="D40" s="526">
        <v>3</v>
      </c>
      <c r="E40" s="526">
        <v>93.2</v>
      </c>
      <c r="F40" s="322">
        <v>21035</v>
      </c>
      <c r="G40" s="505"/>
      <c r="H40" s="505"/>
      <c r="I40" s="505"/>
      <c r="J40" s="525"/>
      <c r="M40" s="1101"/>
      <c r="N40" s="1101"/>
      <c r="O40" s="1101"/>
      <c r="P40" s="1101"/>
      <c r="Q40" s="1101"/>
      <c r="R40" s="1101"/>
    </row>
    <row r="41" spans="1:18">
      <c r="A41" s="528" t="s">
        <v>777</v>
      </c>
      <c r="B41" s="528"/>
      <c r="C41" s="528"/>
      <c r="D41" s="528"/>
      <c r="E41" s="528"/>
      <c r="F41" s="61">
        <f>AVERAGE(F40:F40)</f>
        <v>21035</v>
      </c>
      <c r="M41" s="1101"/>
      <c r="N41" s="1101"/>
      <c r="O41" s="1101"/>
      <c r="P41" s="1101"/>
      <c r="Q41" s="1101"/>
      <c r="R41" s="1101"/>
    </row>
    <row r="42" spans="1:18">
      <c r="A42" s="290" t="s">
        <v>256</v>
      </c>
      <c r="B42" s="528"/>
      <c r="C42" s="528"/>
      <c r="D42" s="528"/>
      <c r="E42" s="528"/>
      <c r="J42" s="525"/>
      <c r="M42" s="1101"/>
      <c r="N42" s="1101"/>
      <c r="O42" s="1101"/>
      <c r="P42" s="1101"/>
      <c r="Q42" s="1101"/>
      <c r="R42" s="1101"/>
    </row>
    <row r="43" spans="1:18">
      <c r="A43" s="290"/>
      <c r="B43" s="528"/>
      <c r="C43" s="528"/>
      <c r="D43" s="528"/>
      <c r="E43" s="528"/>
      <c r="J43" s="525"/>
      <c r="M43" s="1101"/>
      <c r="N43" s="1101"/>
      <c r="O43" s="1101"/>
      <c r="P43" s="1101"/>
      <c r="Q43" s="1101"/>
      <c r="R43" s="1101"/>
    </row>
    <row r="44" spans="1:18">
      <c r="A44" s="1101"/>
      <c r="J44" s="525"/>
      <c r="K44" s="505"/>
      <c r="L44" s="1174"/>
      <c r="M44" s="1101"/>
      <c r="N44" s="1101"/>
      <c r="O44" s="1101"/>
      <c r="P44" s="1101"/>
      <c r="Q44" s="1101"/>
      <c r="R44" s="1101"/>
    </row>
    <row r="45" spans="1:18" ht="13.5" customHeight="1">
      <c r="A45" s="1101"/>
      <c r="M45" s="1101"/>
      <c r="N45" s="1101"/>
      <c r="O45" s="1101"/>
      <c r="P45" s="1101"/>
      <c r="Q45" s="1101"/>
      <c r="R45" s="1101"/>
    </row>
    <row r="46" spans="1:18" ht="13.5" customHeight="1">
      <c r="A46" s="1101"/>
      <c r="M46" s="1101"/>
      <c r="N46" s="1101"/>
      <c r="O46" s="1101"/>
      <c r="P46" s="1101"/>
      <c r="Q46" s="1101"/>
      <c r="R46" s="1101"/>
    </row>
    <row r="47" spans="1:18" ht="13.5" customHeight="1">
      <c r="A47" s="1101"/>
      <c r="M47" s="1101"/>
      <c r="N47" s="1101"/>
      <c r="O47" s="1101"/>
      <c r="P47" s="1101"/>
      <c r="Q47" s="1101"/>
      <c r="R47" s="1101"/>
    </row>
    <row r="48" spans="1:18" ht="13.5" customHeight="1">
      <c r="A48" s="1101"/>
      <c r="J48" s="525"/>
      <c r="K48" s="505"/>
      <c r="L48" s="505"/>
      <c r="M48" s="1101"/>
      <c r="N48" s="1101"/>
      <c r="O48" s="1101"/>
      <c r="P48" s="1101"/>
      <c r="Q48" s="1101"/>
      <c r="R48" s="1101"/>
    </row>
    <row r="49" spans="10:18">
      <c r="J49" s="525"/>
      <c r="K49" s="505"/>
      <c r="L49" s="505"/>
      <c r="M49" s="1101"/>
      <c r="N49" s="1101"/>
      <c r="O49" s="1101"/>
      <c r="P49" s="1101"/>
      <c r="Q49" s="1101"/>
      <c r="R49" s="1101"/>
    </row>
    <row r="50" spans="10:18">
      <c r="J50" s="525"/>
      <c r="K50" s="505"/>
      <c r="L50" s="1422"/>
      <c r="M50" s="1422"/>
      <c r="N50" s="1422"/>
      <c r="O50" s="1422"/>
      <c r="P50" s="1422"/>
      <c r="Q50" s="1422"/>
      <c r="R50" s="1422"/>
    </row>
    <row r="51" spans="10:18" ht="13.5" customHeight="1">
      <c r="J51" s="525"/>
      <c r="K51" s="505"/>
      <c r="L51" s="505"/>
      <c r="M51" s="1101"/>
      <c r="N51" s="1101"/>
      <c r="O51" s="1101"/>
      <c r="P51" s="1101"/>
      <c r="Q51" s="1101"/>
      <c r="R51" s="1101"/>
    </row>
    <row r="52" spans="10:18" ht="13.5" customHeight="1">
      <c r="J52" s="525"/>
      <c r="K52" s="505"/>
      <c r="L52" s="505"/>
      <c r="M52" s="1101"/>
      <c r="N52" s="1101"/>
      <c r="O52" s="1101"/>
      <c r="P52" s="1101"/>
      <c r="Q52" s="1101"/>
      <c r="R52" s="1101"/>
    </row>
    <row r="53" spans="10:18" ht="13.5" customHeight="1">
      <c r="M53" s="1101"/>
      <c r="N53" s="1101"/>
      <c r="O53" s="1101"/>
      <c r="P53" s="1101"/>
      <c r="Q53" s="1101"/>
      <c r="R53" s="1101"/>
    </row>
    <row r="54" spans="10:18" ht="13.5" customHeight="1">
      <c r="J54" s="525"/>
      <c r="K54" s="505"/>
      <c r="L54" s="505"/>
      <c r="M54" s="1101"/>
      <c r="N54" s="1101"/>
      <c r="O54" s="1101"/>
      <c r="P54" s="1101"/>
      <c r="Q54" s="1101"/>
      <c r="R54" s="1101"/>
    </row>
    <row r="55" spans="10:18">
      <c r="J55" s="525"/>
      <c r="K55" s="505"/>
      <c r="L55" s="505"/>
      <c r="M55" s="1101"/>
      <c r="N55" s="1101"/>
      <c r="O55" s="1101"/>
      <c r="P55" s="1101"/>
      <c r="Q55" s="1101"/>
      <c r="R55" s="1101"/>
    </row>
    <row r="56" spans="10:18">
      <c r="J56" s="525"/>
      <c r="K56" s="505"/>
      <c r="L56" s="505"/>
      <c r="M56" s="1101"/>
      <c r="N56" s="1101"/>
      <c r="O56" s="1101"/>
      <c r="P56" s="1101"/>
      <c r="Q56" s="1101"/>
      <c r="R56" s="1101"/>
    </row>
    <row r="57" spans="10:18">
      <c r="J57" s="525"/>
      <c r="K57" s="505"/>
      <c r="L57" s="505"/>
      <c r="M57" s="1101"/>
      <c r="N57" s="1101"/>
      <c r="O57" s="1101"/>
      <c r="P57" s="1101"/>
      <c r="Q57" s="1101"/>
      <c r="R57" s="1101"/>
    </row>
    <row r="58" spans="10:18">
      <c r="J58" s="525"/>
      <c r="K58" s="505"/>
      <c r="L58" s="505"/>
      <c r="M58" s="1101"/>
      <c r="N58" s="1101"/>
      <c r="O58" s="1101"/>
      <c r="P58" s="1101"/>
      <c r="Q58" s="1101"/>
      <c r="R58" s="1101"/>
    </row>
    <row r="59" spans="10:18" ht="13.5" customHeight="1">
      <c r="M59" s="1101"/>
      <c r="N59" s="1101"/>
      <c r="O59" s="1101"/>
      <c r="P59" s="1101"/>
      <c r="Q59" s="1101"/>
      <c r="R59" s="1101"/>
    </row>
    <row r="60" spans="10:18" ht="13.5" customHeight="1">
      <c r="M60" s="1101"/>
      <c r="N60" s="1101"/>
      <c r="O60" s="1101"/>
      <c r="P60" s="1101"/>
      <c r="Q60" s="1101"/>
      <c r="R60" s="1101"/>
    </row>
    <row r="61" spans="10:18" ht="13.5" customHeight="1">
      <c r="M61" s="1101"/>
      <c r="N61" s="1101"/>
      <c r="O61" s="1101"/>
      <c r="P61" s="1101"/>
      <c r="Q61" s="1101"/>
      <c r="R61" s="1101"/>
    </row>
    <row r="62" spans="10:18" ht="13.5" customHeight="1">
      <c r="M62" s="1101"/>
      <c r="N62" s="1101"/>
      <c r="O62" s="1101"/>
      <c r="P62" s="1101"/>
      <c r="Q62" s="1101"/>
      <c r="R62" s="1101"/>
    </row>
  </sheetData>
  <mergeCells count="27">
    <mergeCell ref="L50:R50"/>
    <mergeCell ref="A28:D28"/>
    <mergeCell ref="A30:C30"/>
    <mergeCell ref="A34:I34"/>
    <mergeCell ref="A35:D35"/>
    <mergeCell ref="A36:D36"/>
    <mergeCell ref="A37:D37"/>
    <mergeCell ref="A38:E38"/>
    <mergeCell ref="A18:G18"/>
    <mergeCell ref="B19:D19"/>
    <mergeCell ref="E19:G19"/>
    <mergeCell ref="E21:E22"/>
    <mergeCell ref="F21:F22"/>
    <mergeCell ref="G21:G22"/>
    <mergeCell ref="A6:G6"/>
    <mergeCell ref="A7:G7"/>
    <mergeCell ref="A8:G8"/>
    <mergeCell ref="A9:G9"/>
    <mergeCell ref="B10:D10"/>
    <mergeCell ref="E10:G10"/>
    <mergeCell ref="A5:G5"/>
    <mergeCell ref="L5:R5"/>
    <mergeCell ref="A1:R1"/>
    <mergeCell ref="A2:R2"/>
    <mergeCell ref="A3:R3"/>
    <mergeCell ref="A4:G4"/>
    <mergeCell ref="L4:R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U121"/>
  <sheetViews>
    <sheetView tabSelected="1" zoomScaleNormal="100" zoomScaleSheetLayoutView="70" workbookViewId="0">
      <selection activeCell="L8" sqref="L8"/>
    </sheetView>
  </sheetViews>
  <sheetFormatPr defaultRowHeight="13.2"/>
  <cols>
    <col min="1" max="4" width="10.6640625" customWidth="1"/>
    <col min="5" max="5" width="10.6640625" style="2" customWidth="1"/>
    <col min="6" max="12" width="10.6640625" customWidth="1"/>
    <col min="13" max="13" width="10.6640625" style="2" customWidth="1"/>
    <col min="14" max="45" width="10.6640625" customWidth="1"/>
  </cols>
  <sheetData>
    <row r="1" spans="1:14">
      <c r="A1" s="1219"/>
      <c r="B1" s="1219"/>
      <c r="C1" s="1219"/>
      <c r="D1" s="1219"/>
      <c r="E1" s="1219"/>
      <c r="F1" s="1219"/>
      <c r="G1" s="1219"/>
      <c r="H1" s="1219"/>
      <c r="I1" s="1219"/>
      <c r="J1" s="1099"/>
      <c r="K1" s="1099"/>
      <c r="L1" s="1099"/>
      <c r="M1" s="1099"/>
      <c r="N1" s="1099"/>
    </row>
    <row r="2" spans="1:14">
      <c r="A2" s="18"/>
      <c r="B2" s="18"/>
      <c r="C2" s="18"/>
      <c r="D2" s="18"/>
      <c r="E2" s="18"/>
      <c r="F2" s="18"/>
      <c r="G2" s="18"/>
      <c r="H2" s="18"/>
      <c r="I2" s="18"/>
      <c r="J2" s="4"/>
      <c r="K2" s="4"/>
      <c r="L2" s="4"/>
      <c r="N2" s="1099"/>
    </row>
    <row r="3" spans="1:14">
      <c r="A3" s="18"/>
      <c r="B3" s="18"/>
      <c r="C3" s="18"/>
      <c r="D3" s="18"/>
      <c r="E3" s="18"/>
      <c r="F3" s="18"/>
      <c r="G3" s="18"/>
      <c r="H3" s="18"/>
      <c r="I3" s="18"/>
      <c r="J3" s="1101"/>
      <c r="K3" s="1101"/>
      <c r="L3" s="1101"/>
      <c r="N3" s="1101"/>
    </row>
    <row r="4" spans="1:14" ht="36.6">
      <c r="A4" s="18"/>
      <c r="B4" s="18"/>
      <c r="C4" s="18"/>
      <c r="D4" s="1221"/>
      <c r="E4" s="1222"/>
      <c r="F4" s="1222"/>
      <c r="G4" s="18"/>
      <c r="H4" s="18"/>
      <c r="I4" s="18"/>
      <c r="J4" s="7"/>
      <c r="K4" s="7"/>
      <c r="L4" s="7"/>
      <c r="N4" s="1101"/>
    </row>
    <row r="5" spans="1:14">
      <c r="A5" s="18"/>
      <c r="B5" s="18"/>
      <c r="C5" s="18"/>
      <c r="D5" s="18"/>
      <c r="E5" s="18"/>
      <c r="F5" s="18"/>
      <c r="G5" s="18"/>
      <c r="H5" s="18"/>
      <c r="I5" s="18"/>
      <c r="J5" s="7"/>
      <c r="K5" s="7"/>
      <c r="L5" s="7"/>
      <c r="N5" s="1101"/>
    </row>
    <row r="6" spans="1:14">
      <c r="A6" s="18"/>
      <c r="B6" s="18"/>
      <c r="C6" s="18"/>
      <c r="D6" s="18"/>
      <c r="E6" s="18"/>
      <c r="F6" s="18"/>
      <c r="G6" s="18"/>
      <c r="H6" s="18"/>
      <c r="I6" s="18"/>
      <c r="J6" s="7"/>
      <c r="K6" s="7"/>
      <c r="L6" s="7"/>
      <c r="N6" s="1101"/>
    </row>
    <row r="7" spans="1:14" ht="22.8">
      <c r="A7" s="18"/>
      <c r="B7" s="1223"/>
      <c r="C7" s="1224"/>
      <c r="D7" s="1224"/>
      <c r="E7" s="1224"/>
      <c r="F7" s="1224"/>
      <c r="G7" s="1224"/>
      <c r="H7" s="1224"/>
      <c r="I7" s="18"/>
      <c r="J7" s="55"/>
      <c r="K7" s="55"/>
      <c r="L7" s="55"/>
      <c r="N7" s="1101"/>
    </row>
    <row r="8" spans="1:14" ht="69.75" customHeight="1">
      <c r="A8" s="18"/>
      <c r="B8" s="1227" t="s">
        <v>778</v>
      </c>
      <c r="C8" s="1227"/>
      <c r="D8" s="1227"/>
      <c r="E8" s="1227"/>
      <c r="F8" s="1227"/>
      <c r="G8" s="1227"/>
      <c r="H8" s="1227"/>
      <c r="I8" s="18"/>
      <c r="J8" s="1101"/>
      <c r="K8" s="1101"/>
      <c r="L8" s="1101"/>
      <c r="N8" s="1101"/>
    </row>
    <row r="9" spans="1:14" ht="21" customHeight="1">
      <c r="A9" s="18"/>
      <c r="B9" s="19"/>
      <c r="C9" s="18"/>
      <c r="D9" s="18"/>
      <c r="E9" s="78" t="s">
        <v>39</v>
      </c>
      <c r="F9" s="18"/>
      <c r="G9" s="18"/>
      <c r="H9" s="18"/>
      <c r="I9" s="18"/>
      <c r="J9" s="7"/>
      <c r="K9" s="7"/>
      <c r="L9" s="7"/>
      <c r="N9" s="1101"/>
    </row>
    <row r="10" spans="1:14" ht="17.399999999999999">
      <c r="A10" s="20"/>
      <c r="B10" s="19"/>
      <c r="C10" s="18"/>
      <c r="D10" s="18"/>
      <c r="E10" s="18"/>
      <c r="F10" s="18"/>
      <c r="G10" s="18"/>
      <c r="H10" s="18"/>
      <c r="I10" s="18"/>
      <c r="J10" s="7"/>
      <c r="K10" s="7"/>
      <c r="L10" s="7"/>
      <c r="N10" s="1101"/>
    </row>
    <row r="11" spans="1:14" ht="12" customHeight="1">
      <c r="A11" s="20"/>
      <c r="B11" s="19"/>
      <c r="C11" s="18"/>
      <c r="D11" s="18"/>
      <c r="E11" s="18"/>
      <c r="F11" s="18"/>
      <c r="G11" s="18"/>
      <c r="H11" s="18"/>
      <c r="I11" s="18"/>
      <c r="J11" s="7"/>
      <c r="K11" s="7"/>
      <c r="L11" s="7"/>
      <c r="N11" s="1101"/>
    </row>
    <row r="12" spans="1:14" ht="13.8">
      <c r="A12" s="18"/>
      <c r="B12" s="18"/>
      <c r="C12" s="18"/>
      <c r="D12" s="18"/>
      <c r="E12" s="1027" t="s">
        <v>40</v>
      </c>
      <c r="F12" s="47"/>
      <c r="G12" s="18"/>
      <c r="H12" s="18"/>
      <c r="I12" s="18"/>
      <c r="J12" s="7"/>
      <c r="K12" s="7"/>
      <c r="L12" s="7"/>
      <c r="N12" s="1101"/>
    </row>
    <row r="13" spans="1:14">
      <c r="A13" s="18"/>
      <c r="B13" s="18"/>
      <c r="C13" s="18"/>
      <c r="D13" s="18"/>
      <c r="E13" s="18"/>
      <c r="F13" s="47"/>
      <c r="G13" s="18"/>
      <c r="H13" s="18"/>
      <c r="I13" s="18"/>
      <c r="J13" s="7"/>
      <c r="K13" s="7"/>
      <c r="L13" s="7"/>
      <c r="N13" s="1101"/>
    </row>
    <row r="14" spans="1:14">
      <c r="A14" s="18"/>
      <c r="B14" s="18"/>
      <c r="C14" s="18"/>
      <c r="D14" s="47"/>
      <c r="E14" s="77" t="s">
        <v>41</v>
      </c>
      <c r="F14" s="47"/>
      <c r="G14" s="18"/>
      <c r="H14" s="18"/>
      <c r="I14" s="18"/>
      <c r="J14" s="7"/>
      <c r="K14" s="7"/>
      <c r="L14" s="7"/>
      <c r="N14" s="1101"/>
    </row>
    <row r="15" spans="1:14">
      <c r="A15" s="18"/>
      <c r="B15" s="18"/>
      <c r="C15" s="18"/>
      <c r="D15" s="47"/>
      <c r="E15" s="46" t="s">
        <v>42</v>
      </c>
      <c r="F15" s="47"/>
      <c r="G15" s="18"/>
      <c r="H15" s="18"/>
      <c r="I15" s="18"/>
      <c r="J15" s="1101"/>
      <c r="K15" s="1101"/>
      <c r="L15" s="1101"/>
      <c r="N15" s="1101"/>
    </row>
    <row r="16" spans="1:14">
      <c r="A16" s="18"/>
      <c r="B16" s="18"/>
      <c r="C16" s="18"/>
      <c r="D16" s="48"/>
      <c r="E16" s="46" t="s">
        <v>43</v>
      </c>
      <c r="F16" s="48"/>
      <c r="G16" s="46"/>
      <c r="H16" s="18"/>
      <c r="I16" s="18"/>
      <c r="J16" s="7"/>
      <c r="K16" s="7"/>
      <c r="L16" s="7"/>
      <c r="N16" s="1101"/>
    </row>
    <row r="17" spans="1:16">
      <c r="A17" s="18"/>
      <c r="B17" s="18"/>
      <c r="C17" s="18"/>
      <c r="D17" s="46"/>
      <c r="E17" s="46" t="s">
        <v>44</v>
      </c>
      <c r="F17" s="46"/>
      <c r="G17" s="46"/>
      <c r="H17" s="18"/>
      <c r="I17" s="18"/>
      <c r="J17" s="7"/>
      <c r="K17" s="7"/>
      <c r="L17" s="7"/>
      <c r="M17" s="7"/>
      <c r="N17" s="1101"/>
      <c r="O17" s="1101"/>
      <c r="P17" s="1101"/>
    </row>
    <row r="18" spans="1:16">
      <c r="A18" s="18"/>
      <c r="B18" s="18"/>
      <c r="C18" s="18"/>
      <c r="D18" s="46"/>
      <c r="E18" s="21" t="s">
        <v>45</v>
      </c>
      <c r="F18" s="46"/>
      <c r="G18" s="46"/>
      <c r="H18" s="18"/>
      <c r="I18" s="18"/>
      <c r="J18" s="7"/>
      <c r="K18" s="7"/>
      <c r="L18" s="7"/>
      <c r="M18" s="7"/>
      <c r="N18" s="1101"/>
      <c r="O18" s="1101"/>
      <c r="P18" s="1101"/>
    </row>
    <row r="19" spans="1:16">
      <c r="A19" s="18"/>
      <c r="B19" s="18"/>
      <c r="C19" s="18"/>
      <c r="D19" s="46"/>
      <c r="E19" s="49" t="s">
        <v>46</v>
      </c>
      <c r="F19" s="46"/>
      <c r="G19" s="46"/>
      <c r="H19" s="18"/>
      <c r="I19" s="18"/>
      <c r="J19" s="7"/>
      <c r="K19" s="7"/>
      <c r="L19" s="7"/>
      <c r="M19" s="7"/>
      <c r="N19" s="1101"/>
      <c r="O19" s="1101"/>
      <c r="P19" s="1101"/>
    </row>
    <row r="20" spans="1:16">
      <c r="A20" s="18"/>
      <c r="B20" s="18"/>
      <c r="C20" s="18"/>
      <c r="D20" s="46"/>
      <c r="E20" s="46"/>
      <c r="F20" s="46"/>
      <c r="G20" s="46"/>
      <c r="H20" s="18"/>
      <c r="I20" s="18"/>
      <c r="J20" s="7"/>
      <c r="K20" s="7"/>
      <c r="L20" s="7"/>
      <c r="M20" s="7"/>
      <c r="N20" s="1101"/>
      <c r="O20" s="1101"/>
      <c r="P20" s="1101"/>
    </row>
    <row r="21" spans="1:16">
      <c r="A21" s="18"/>
      <c r="B21" s="18"/>
      <c r="C21" s="18"/>
      <c r="D21" s="46"/>
      <c r="E21" s="46" t="s">
        <v>47</v>
      </c>
      <c r="F21" s="46"/>
      <c r="G21" s="46"/>
      <c r="H21" s="18"/>
      <c r="I21" s="18"/>
      <c r="J21" s="7"/>
      <c r="K21" s="7"/>
      <c r="L21" s="7"/>
      <c r="N21" s="1101"/>
      <c r="O21" s="1101"/>
      <c r="P21" s="1101"/>
    </row>
    <row r="22" spans="1:16">
      <c r="A22" s="22"/>
      <c r="B22" s="18"/>
      <c r="C22" s="18"/>
      <c r="D22" s="18"/>
      <c r="E22" s="605">
        <v>44085</v>
      </c>
      <c r="F22" s="18"/>
      <c r="G22" s="18"/>
      <c r="H22" s="18"/>
      <c r="I22" s="18"/>
      <c r="J22" s="7"/>
      <c r="K22" s="7"/>
      <c r="L22" s="7"/>
      <c r="N22" s="1101"/>
      <c r="O22" s="1101"/>
      <c r="P22" s="1101"/>
    </row>
    <row r="23" spans="1:16" ht="6" customHeight="1">
      <c r="A23" s="74"/>
      <c r="B23" s="75"/>
      <c r="C23" s="76"/>
      <c r="D23" s="76"/>
      <c r="E23" s="76"/>
      <c r="F23" s="76"/>
      <c r="G23" s="76"/>
      <c r="H23" s="76"/>
      <c r="I23" s="76"/>
      <c r="J23" s="7"/>
      <c r="K23" s="7"/>
      <c r="L23" s="7"/>
      <c r="N23" s="1101"/>
      <c r="O23" s="1101"/>
      <c r="P23" s="1101"/>
    </row>
    <row r="24" spans="1:16" ht="409.5" customHeight="1">
      <c r="A24" s="1225" t="s">
        <v>48</v>
      </c>
      <c r="B24" s="1225"/>
      <c r="C24" s="1225"/>
      <c r="D24" s="1225"/>
      <c r="E24" s="1225"/>
      <c r="F24" s="1225"/>
      <c r="G24" s="1225"/>
      <c r="H24" s="1225"/>
      <c r="I24" s="1225"/>
      <c r="J24" s="55"/>
      <c r="K24" s="55"/>
      <c r="L24" s="55"/>
      <c r="N24" s="1101"/>
      <c r="O24" s="1101"/>
      <c r="P24" s="1101"/>
    </row>
    <row r="25" spans="1:16">
      <c r="A25" s="1226"/>
      <c r="B25" s="1226"/>
      <c r="C25" s="1226"/>
      <c r="D25" s="1226"/>
      <c r="E25" s="1226"/>
      <c r="F25" s="1226"/>
      <c r="G25" s="1226"/>
      <c r="H25" s="1226"/>
      <c r="I25" s="1226"/>
      <c r="J25" s="1105"/>
      <c r="K25" s="1105"/>
      <c r="L25" s="1105"/>
      <c r="M25" s="1105"/>
      <c r="N25" s="1105"/>
      <c r="O25" s="1105"/>
      <c r="P25" s="1105"/>
    </row>
    <row r="26" spans="1:16">
      <c r="A26" s="1101"/>
      <c r="B26" s="1101"/>
      <c r="C26" s="1101"/>
      <c r="D26" s="1101"/>
      <c r="F26" s="280"/>
      <c r="G26" s="280"/>
      <c r="H26" s="4"/>
      <c r="I26" s="4"/>
      <c r="J26" s="4"/>
      <c r="K26" s="4"/>
      <c r="L26" s="4"/>
      <c r="M26" s="9"/>
      <c r="N26" s="4"/>
      <c r="O26" s="1099"/>
      <c r="P26" s="4"/>
    </row>
    <row r="27" spans="1:16">
      <c r="A27" s="1099"/>
      <c r="B27" s="1101"/>
      <c r="C27" s="1101"/>
      <c r="D27" s="1101"/>
      <c r="F27" s="1101"/>
      <c r="G27" s="1101"/>
      <c r="H27" s="1101"/>
      <c r="I27" s="1101"/>
      <c r="J27" s="1101"/>
      <c r="K27" s="1101"/>
      <c r="L27" s="1101"/>
      <c r="N27" s="1101"/>
      <c r="O27" s="1101"/>
      <c r="P27" s="1101"/>
    </row>
    <row r="28" spans="1:16">
      <c r="A28" s="1101"/>
      <c r="B28" s="1101"/>
      <c r="C28" s="1101"/>
      <c r="D28" s="1101"/>
      <c r="E28" s="3"/>
      <c r="F28" s="6"/>
      <c r="G28" s="6"/>
      <c r="H28" s="53"/>
      <c r="I28" s="53"/>
      <c r="J28" s="53"/>
      <c r="K28" s="53"/>
      <c r="L28" s="53"/>
      <c r="M28" s="242"/>
      <c r="N28" s="10"/>
      <c r="O28" s="55"/>
      <c r="P28" s="1"/>
    </row>
    <row r="29" spans="1:16">
      <c r="A29" s="1101"/>
      <c r="B29" s="1101"/>
      <c r="C29" s="1101"/>
      <c r="D29" s="1101"/>
      <c r="E29" s="3"/>
      <c r="F29" s="6"/>
      <c r="G29" s="6"/>
      <c r="H29" s="53"/>
      <c r="I29" s="53"/>
      <c r="J29" s="53"/>
      <c r="K29" s="53"/>
      <c r="L29" s="53"/>
      <c r="M29" s="242"/>
      <c r="N29" s="10"/>
      <c r="O29" s="55"/>
      <c r="P29" s="1101"/>
    </row>
    <row r="30" spans="1:16" ht="15">
      <c r="A30" s="1101"/>
      <c r="B30" s="1"/>
      <c r="C30" s="1101"/>
      <c r="D30" s="1101"/>
      <c r="E30" s="3"/>
      <c r="F30" s="11"/>
      <c r="G30" s="12"/>
      <c r="H30" s="12"/>
      <c r="I30" s="12"/>
      <c r="J30" s="12"/>
      <c r="K30" s="12"/>
      <c r="L30" s="12"/>
      <c r="M30" s="242"/>
      <c r="N30" s="1101"/>
      <c r="O30" s="55"/>
      <c r="P30" s="1"/>
    </row>
    <row r="31" spans="1:16">
      <c r="A31" s="1101"/>
      <c r="B31" s="1101"/>
      <c r="C31" s="1"/>
      <c r="D31" s="1101"/>
      <c r="E31" s="3"/>
      <c r="F31" s="6"/>
      <c r="G31" s="6"/>
      <c r="H31" s="6"/>
      <c r="I31" s="6"/>
      <c r="J31" s="6"/>
      <c r="K31" s="6"/>
      <c r="L31" s="6"/>
      <c r="M31" s="242"/>
      <c r="N31" s="1101"/>
      <c r="O31" s="1101"/>
      <c r="P31" s="1101"/>
    </row>
    <row r="32" spans="1:16">
      <c r="A32" s="1099"/>
      <c r="B32" s="1101"/>
      <c r="C32" s="1101"/>
      <c r="D32" s="1101"/>
      <c r="F32" s="1101"/>
      <c r="G32" s="1101"/>
      <c r="H32" s="1101"/>
      <c r="I32" s="1101"/>
      <c r="J32" s="1101"/>
      <c r="K32" s="1101"/>
      <c r="L32" s="1101"/>
      <c r="N32" s="1101"/>
      <c r="O32" s="1101"/>
      <c r="P32" s="1101"/>
    </row>
    <row r="33" spans="1:16">
      <c r="A33" s="1101"/>
      <c r="B33" s="1101"/>
      <c r="C33" s="1101"/>
      <c r="D33" s="1101"/>
      <c r="E33" s="3"/>
      <c r="F33" s="6"/>
      <c r="G33" s="6"/>
      <c r="H33" s="53"/>
      <c r="I33" s="53"/>
      <c r="J33" s="53"/>
      <c r="K33" s="53"/>
      <c r="L33" s="53"/>
      <c r="M33" s="242"/>
      <c r="N33" s="10"/>
      <c r="O33" s="55"/>
      <c r="P33" s="1"/>
    </row>
    <row r="34" spans="1:16">
      <c r="A34" s="1101"/>
      <c r="B34" s="1101"/>
      <c r="C34" s="1101"/>
      <c r="D34" s="1101"/>
      <c r="E34" s="3"/>
      <c r="F34" s="6"/>
      <c r="G34" s="6"/>
      <c r="H34" s="53"/>
      <c r="I34" s="53"/>
      <c r="J34" s="53"/>
      <c r="K34" s="53"/>
      <c r="L34" s="53"/>
      <c r="M34" s="242"/>
      <c r="N34" s="1101"/>
      <c r="O34" s="1101"/>
      <c r="P34" s="1"/>
    </row>
    <row r="35" spans="1:16">
      <c r="A35" s="1101"/>
      <c r="B35" s="1101"/>
      <c r="C35" s="1101"/>
      <c r="D35" s="1101"/>
      <c r="E35" s="3"/>
      <c r="F35" s="6"/>
      <c r="G35" s="6"/>
      <c r="H35" s="53"/>
      <c r="I35" s="53"/>
      <c r="J35" s="53"/>
      <c r="K35" s="53"/>
      <c r="L35" s="53"/>
      <c r="M35" s="242"/>
      <c r="N35" s="1101"/>
      <c r="O35" s="1101"/>
      <c r="P35" s="1"/>
    </row>
    <row r="36" spans="1:16">
      <c r="A36" s="1101"/>
      <c r="B36" s="1"/>
      <c r="C36" s="1101"/>
      <c r="D36" s="1101"/>
      <c r="E36" s="3"/>
      <c r="F36" s="6"/>
      <c r="G36" s="6"/>
      <c r="H36" s="53"/>
      <c r="I36" s="53"/>
      <c r="J36" s="53"/>
      <c r="K36" s="53"/>
      <c r="L36" s="53"/>
      <c r="M36" s="242"/>
      <c r="N36" s="10"/>
      <c r="O36" s="55"/>
      <c r="P36" s="1101"/>
    </row>
    <row r="37" spans="1:16">
      <c r="A37" s="1101"/>
      <c r="B37" s="1"/>
      <c r="C37" s="1101"/>
      <c r="D37" s="1101"/>
      <c r="E37" s="3"/>
      <c r="F37" s="6"/>
      <c r="G37" s="6"/>
      <c r="H37" s="53"/>
      <c r="I37" s="53"/>
      <c r="J37" s="53"/>
      <c r="K37" s="53"/>
      <c r="L37" s="53"/>
      <c r="M37" s="242"/>
      <c r="N37" s="10"/>
      <c r="O37" s="55"/>
      <c r="P37" s="1101"/>
    </row>
    <row r="38" spans="1:16" ht="15">
      <c r="A38" s="1101"/>
      <c r="B38" s="1101"/>
      <c r="C38" s="1101"/>
      <c r="D38" s="1101"/>
      <c r="E38" s="3"/>
      <c r="F38" s="11"/>
      <c r="G38" s="11"/>
      <c r="H38" s="12"/>
      <c r="I38" s="12"/>
      <c r="J38" s="12"/>
      <c r="K38" s="12"/>
      <c r="L38" s="12"/>
      <c r="M38" s="242"/>
      <c r="N38" s="1101"/>
      <c r="O38" s="55"/>
      <c r="P38" s="1"/>
    </row>
    <row r="39" spans="1:16">
      <c r="A39" s="1101"/>
      <c r="B39" s="1101"/>
      <c r="C39" s="1"/>
      <c r="D39" s="1101"/>
      <c r="E39" s="3"/>
      <c r="F39" s="6"/>
      <c r="G39" s="6"/>
      <c r="H39" s="6"/>
      <c r="I39" s="6"/>
      <c r="J39" s="6"/>
      <c r="K39" s="6"/>
      <c r="L39" s="6"/>
      <c r="M39" s="242"/>
      <c r="N39" s="1101"/>
      <c r="O39" s="1101"/>
      <c r="P39" s="1101"/>
    </row>
    <row r="40" spans="1:16">
      <c r="A40" s="1099"/>
      <c r="B40" s="1101"/>
      <c r="C40" s="1101"/>
      <c r="D40" s="1101"/>
      <c r="F40" s="1101"/>
      <c r="G40" s="1101"/>
      <c r="H40" s="1101"/>
      <c r="I40" s="1101"/>
      <c r="J40" s="1101"/>
      <c r="K40" s="1101"/>
      <c r="L40" s="1101"/>
      <c r="N40" s="1101"/>
      <c r="O40" s="1101"/>
      <c r="P40" s="1101"/>
    </row>
    <row r="41" spans="1:16">
      <c r="A41" s="1101"/>
      <c r="B41" s="1101"/>
      <c r="C41" s="1101"/>
      <c r="D41" s="1101"/>
      <c r="E41" s="3"/>
      <c r="F41" s="6"/>
      <c r="G41" s="6"/>
      <c r="H41" s="53"/>
      <c r="I41" s="53"/>
      <c r="J41" s="53"/>
      <c r="K41" s="53"/>
      <c r="L41" s="53"/>
      <c r="M41" s="242"/>
      <c r="N41" s="10"/>
      <c r="O41" s="55"/>
      <c r="P41" s="1"/>
    </row>
    <row r="42" spans="1:16">
      <c r="A42" s="1101"/>
      <c r="B42" s="1101"/>
      <c r="C42" s="1101"/>
      <c r="D42" s="1101"/>
      <c r="E42" s="3"/>
      <c r="F42" s="6"/>
      <c r="G42" s="6"/>
      <c r="H42" s="53"/>
      <c r="I42" s="53"/>
      <c r="J42" s="53"/>
      <c r="K42" s="53"/>
      <c r="L42" s="53"/>
      <c r="M42" s="242"/>
      <c r="N42" s="10"/>
      <c r="O42" s="55"/>
      <c r="P42" s="1"/>
    </row>
    <row r="43" spans="1:16">
      <c r="A43" s="1101"/>
      <c r="B43" s="1101"/>
      <c r="C43" s="1101"/>
      <c r="D43" s="1101"/>
      <c r="E43" s="3"/>
      <c r="F43" s="6"/>
      <c r="G43" s="6"/>
      <c r="H43" s="53"/>
      <c r="I43" s="53"/>
      <c r="J43" s="53"/>
      <c r="K43" s="53"/>
      <c r="L43" s="53"/>
      <c r="M43" s="242"/>
      <c r="N43" s="1101"/>
      <c r="O43" s="55"/>
      <c r="P43" s="1"/>
    </row>
    <row r="44" spans="1:16">
      <c r="A44" s="1101"/>
      <c r="B44" s="1101"/>
      <c r="C44" s="1101"/>
      <c r="D44" s="1101"/>
      <c r="E44" s="3"/>
      <c r="F44" s="6"/>
      <c r="G44" s="6"/>
      <c r="H44" s="53"/>
      <c r="I44" s="53"/>
      <c r="J44" s="53"/>
      <c r="K44" s="53"/>
      <c r="L44" s="53"/>
      <c r="M44" s="242"/>
      <c r="N44" s="1101"/>
      <c r="O44" s="55"/>
      <c r="P44" s="1"/>
    </row>
    <row r="45" spans="1:16" ht="15">
      <c r="A45" s="1101"/>
      <c r="B45" s="1101"/>
      <c r="C45" s="1101"/>
      <c r="D45" s="1101"/>
      <c r="E45" s="3"/>
      <c r="F45" s="11"/>
      <c r="G45" s="11"/>
      <c r="H45" s="12"/>
      <c r="I45" s="12"/>
      <c r="J45" s="12"/>
      <c r="K45" s="12"/>
      <c r="L45" s="12"/>
      <c r="M45" s="242"/>
      <c r="N45" s="1101"/>
      <c r="O45" s="55"/>
      <c r="P45" s="1"/>
    </row>
    <row r="46" spans="1:16">
      <c r="A46" s="1101"/>
      <c r="B46" s="1101"/>
      <c r="C46" s="1"/>
      <c r="D46" s="1101"/>
      <c r="E46" s="3"/>
      <c r="F46" s="53"/>
      <c r="G46" s="53"/>
      <c r="H46" s="53"/>
      <c r="I46" s="53"/>
      <c r="J46" s="53"/>
      <c r="K46" s="53"/>
      <c r="L46" s="53"/>
      <c r="M46" s="242"/>
      <c r="N46" s="1101"/>
      <c r="O46" s="55"/>
      <c r="P46" s="1101"/>
    </row>
    <row r="47" spans="1:16">
      <c r="A47" s="1099"/>
      <c r="B47" s="1101"/>
      <c r="C47" s="1101"/>
      <c r="D47" s="1101"/>
      <c r="F47" s="1101"/>
      <c r="G47" s="1101"/>
      <c r="H47" s="1101"/>
      <c r="I47" s="1101"/>
      <c r="J47" s="1101"/>
      <c r="K47" s="1101"/>
      <c r="L47" s="1101"/>
      <c r="N47" s="1101"/>
      <c r="O47" s="1101"/>
      <c r="P47" s="1101"/>
    </row>
    <row r="48" spans="1:16">
      <c r="A48" s="1101"/>
      <c r="B48" s="1"/>
      <c r="C48" s="1101"/>
      <c r="D48" s="1101"/>
      <c r="E48" s="3"/>
      <c r="F48" s="6"/>
      <c r="G48" s="6"/>
      <c r="H48" s="53"/>
      <c r="I48" s="53"/>
      <c r="J48" s="53"/>
      <c r="K48" s="53"/>
      <c r="L48" s="53"/>
      <c r="M48" s="242"/>
      <c r="N48" s="1101"/>
      <c r="O48" s="1101"/>
      <c r="P48" s="1"/>
    </row>
    <row r="49" spans="1:16" ht="15">
      <c r="A49" s="1101"/>
      <c r="B49" s="1"/>
      <c r="C49" s="1101"/>
      <c r="D49" s="1101"/>
      <c r="E49" s="3"/>
      <c r="F49" s="11"/>
      <c r="G49" s="11"/>
      <c r="H49" s="12"/>
      <c r="I49" s="12"/>
      <c r="J49" s="12"/>
      <c r="K49" s="12"/>
      <c r="L49" s="12"/>
      <c r="M49" s="242"/>
      <c r="N49" s="1101"/>
      <c r="O49" s="1101"/>
      <c r="P49" s="1"/>
    </row>
    <row r="50" spans="1:16">
      <c r="A50" s="1101"/>
      <c r="B50" s="1101"/>
      <c r="C50" s="1"/>
      <c r="D50" s="1101"/>
      <c r="E50" s="3"/>
      <c r="F50" s="53"/>
      <c r="G50" s="53"/>
      <c r="H50" s="53"/>
      <c r="I50" s="53"/>
      <c r="J50" s="53"/>
      <c r="K50" s="53"/>
      <c r="L50" s="53"/>
      <c r="M50" s="242"/>
      <c r="N50" s="1101"/>
      <c r="O50" s="1101"/>
      <c r="P50" s="1"/>
    </row>
    <row r="51" spans="1:16" s="5" customFormat="1">
      <c r="A51" s="1099"/>
      <c r="B51" s="1099"/>
      <c r="C51" s="1099"/>
      <c r="D51" s="1099"/>
      <c r="E51" s="1105"/>
      <c r="F51" s="8"/>
      <c r="G51" s="8"/>
      <c r="H51" s="8"/>
      <c r="I51" s="8"/>
      <c r="J51" s="8"/>
      <c r="K51" s="8"/>
      <c r="L51" s="8"/>
      <c r="M51" s="13"/>
      <c r="N51" s="1099"/>
      <c r="O51" s="1099"/>
      <c r="P51" s="1099"/>
    </row>
    <row r="52" spans="1:16">
      <c r="A52" s="1101"/>
      <c r="B52" s="1101"/>
      <c r="C52" s="1101"/>
      <c r="D52" s="1101"/>
      <c r="F52" s="6"/>
      <c r="G52" s="55"/>
      <c r="H52" s="55"/>
      <c r="I52" s="55"/>
      <c r="J52" s="55"/>
      <c r="K52" s="55"/>
      <c r="L52" s="55"/>
      <c r="N52" s="1101"/>
      <c r="O52" s="1101"/>
      <c r="P52" s="1101"/>
    </row>
    <row r="55" spans="1:16">
      <c r="A55" s="1099"/>
      <c r="B55" s="1099"/>
      <c r="C55" s="1099"/>
      <c r="D55" s="1099"/>
      <c r="E55" s="1099"/>
      <c r="F55" s="1099"/>
      <c r="G55" s="1099"/>
      <c r="H55" s="1099"/>
      <c r="I55" s="1099"/>
      <c r="J55" s="1099"/>
      <c r="K55" s="1099"/>
      <c r="L55" s="1099"/>
      <c r="M55" s="1099"/>
      <c r="N55" s="1099"/>
      <c r="O55" s="1101"/>
      <c r="P55" s="1101"/>
    </row>
    <row r="56" spans="1:16">
      <c r="A56" s="1101"/>
      <c r="B56" s="1101"/>
      <c r="C56" s="1101"/>
      <c r="D56" s="1101"/>
      <c r="F56" s="280"/>
      <c r="G56" s="280"/>
      <c r="H56" s="4"/>
      <c r="I56" s="4"/>
      <c r="J56" s="4"/>
      <c r="K56" s="4"/>
      <c r="L56" s="4"/>
      <c r="M56" s="9"/>
      <c r="N56" s="1099"/>
      <c r="O56" s="1101"/>
      <c r="P56" s="1101"/>
    </row>
    <row r="57" spans="1:16">
      <c r="A57" s="1099"/>
      <c r="B57" s="1101"/>
      <c r="C57" s="1101"/>
      <c r="D57" s="1101"/>
      <c r="F57" s="1101"/>
      <c r="G57" s="1101"/>
      <c r="H57" s="1101"/>
      <c r="I57" s="1101"/>
      <c r="J57" s="1101"/>
      <c r="K57" s="1101"/>
      <c r="L57" s="1101"/>
      <c r="N57" s="1101"/>
      <c r="O57" s="1101"/>
      <c r="P57" s="1101"/>
    </row>
    <row r="58" spans="1:16">
      <c r="A58" s="1101"/>
      <c r="B58" s="1101"/>
      <c r="C58" s="1101"/>
      <c r="D58" s="1101"/>
      <c r="E58" s="3"/>
      <c r="F58" s="56"/>
      <c r="G58" s="56"/>
      <c r="H58" s="56"/>
      <c r="I58" s="56"/>
      <c r="J58" s="56"/>
      <c r="K58" s="56"/>
      <c r="L58" s="56"/>
      <c r="M58" s="14"/>
      <c r="N58" s="1101"/>
      <c r="O58" s="1101"/>
      <c r="P58" s="1101"/>
    </row>
    <row r="59" spans="1:16">
      <c r="A59" s="1101"/>
      <c r="B59" s="1101"/>
      <c r="C59" s="1101"/>
      <c r="D59" s="1101"/>
      <c r="E59" s="3"/>
      <c r="F59" s="6"/>
      <c r="G59" s="6"/>
      <c r="H59" s="6"/>
      <c r="I59" s="6"/>
      <c r="J59" s="6"/>
      <c r="K59" s="6"/>
      <c r="L59" s="6"/>
      <c r="M59" s="14"/>
      <c r="N59" s="1101"/>
      <c r="O59" s="1101"/>
      <c r="P59" s="1101"/>
    </row>
    <row r="60" spans="1:16">
      <c r="A60" s="1101"/>
      <c r="B60" s="1"/>
      <c r="C60" s="1101"/>
      <c r="D60" s="1101"/>
      <c r="E60" s="3"/>
      <c r="F60" s="6"/>
      <c r="G60" s="6"/>
      <c r="H60" s="6"/>
      <c r="I60" s="6"/>
      <c r="J60" s="6"/>
      <c r="K60" s="6"/>
      <c r="L60" s="6"/>
      <c r="M60" s="14"/>
      <c r="N60" s="1101"/>
      <c r="O60" s="1101"/>
      <c r="P60" s="1101"/>
    </row>
    <row r="61" spans="1:16">
      <c r="A61" s="1101"/>
      <c r="B61" s="1101"/>
      <c r="C61" s="1"/>
      <c r="D61" s="1101"/>
      <c r="E61" s="3"/>
      <c r="F61" s="6"/>
      <c r="G61" s="6"/>
      <c r="H61" s="6"/>
      <c r="I61" s="6"/>
      <c r="J61" s="6"/>
      <c r="K61" s="6"/>
      <c r="L61" s="6"/>
      <c r="M61" s="242"/>
      <c r="N61" s="1101"/>
      <c r="O61" s="1101"/>
      <c r="P61" s="1101"/>
    </row>
    <row r="62" spans="1:16">
      <c r="A62" s="1099"/>
      <c r="B62" s="1101"/>
      <c r="C62" s="1101"/>
      <c r="D62" s="1101"/>
      <c r="F62" s="1101"/>
      <c r="G62" s="1101"/>
      <c r="H62" s="1101"/>
      <c r="I62" s="1101"/>
      <c r="J62" s="1101"/>
      <c r="K62" s="1101"/>
      <c r="L62" s="1101"/>
      <c r="M62" s="16"/>
      <c r="N62" s="1101"/>
      <c r="O62" s="1101"/>
      <c r="P62" s="1101"/>
    </row>
    <row r="63" spans="1:16">
      <c r="A63" s="1101"/>
      <c r="B63" s="1101"/>
      <c r="C63" s="1101"/>
      <c r="D63" s="1101"/>
      <c r="E63" s="3"/>
      <c r="F63" s="56"/>
      <c r="G63" s="56"/>
      <c r="H63" s="56"/>
      <c r="I63" s="56"/>
      <c r="J63" s="56"/>
      <c r="K63" s="56"/>
      <c r="L63" s="56"/>
      <c r="M63" s="14"/>
      <c r="N63" s="1101"/>
      <c r="O63" s="1101"/>
      <c r="P63" s="1101"/>
    </row>
    <row r="64" spans="1:16">
      <c r="A64" s="1101"/>
      <c r="B64" s="1101"/>
      <c r="C64" s="1101"/>
      <c r="D64" s="1101"/>
      <c r="E64" s="3"/>
      <c r="F64" s="6"/>
      <c r="G64" s="6"/>
      <c r="H64" s="6"/>
      <c r="I64" s="6"/>
      <c r="J64" s="6"/>
      <c r="K64" s="6"/>
      <c r="L64" s="6"/>
      <c r="M64" s="14"/>
      <c r="N64" s="1101"/>
      <c r="O64" s="1101"/>
      <c r="P64" s="1101"/>
    </row>
    <row r="65" spans="1:13">
      <c r="A65" s="1101"/>
      <c r="B65" s="1101"/>
      <c r="C65" s="1101"/>
      <c r="D65" s="1101"/>
      <c r="E65" s="3"/>
      <c r="F65" s="6"/>
      <c r="G65" s="6"/>
      <c r="H65" s="6"/>
      <c r="I65" s="6"/>
      <c r="J65" s="6"/>
      <c r="K65" s="6"/>
      <c r="L65" s="6"/>
      <c r="M65" s="14"/>
    </row>
    <row r="66" spans="1:13">
      <c r="A66" s="1101"/>
      <c r="B66" s="1"/>
      <c r="C66" s="1101"/>
      <c r="D66" s="1101"/>
      <c r="E66" s="3"/>
      <c r="F66" s="6"/>
      <c r="G66" s="6"/>
      <c r="H66" s="6"/>
      <c r="I66" s="6"/>
      <c r="J66" s="6"/>
      <c r="K66" s="6"/>
      <c r="L66" s="6"/>
      <c r="M66" s="14"/>
    </row>
    <row r="67" spans="1:13">
      <c r="A67" s="1101"/>
      <c r="B67" s="1"/>
      <c r="C67" s="1101"/>
      <c r="D67" s="1101"/>
      <c r="E67" s="3"/>
      <c r="F67" s="6"/>
      <c r="G67" s="6"/>
      <c r="H67" s="6"/>
      <c r="I67" s="6"/>
      <c r="J67" s="6"/>
      <c r="K67" s="6"/>
      <c r="L67" s="6"/>
      <c r="M67" s="14"/>
    </row>
    <row r="68" spans="1:13">
      <c r="A68" s="1101"/>
      <c r="B68" s="1101"/>
      <c r="C68" s="1101"/>
      <c r="D68" s="1101"/>
      <c r="E68" s="3"/>
      <c r="F68" s="6"/>
      <c r="G68" s="6"/>
      <c r="H68" s="6"/>
      <c r="I68" s="6"/>
      <c r="J68" s="6"/>
      <c r="K68" s="6"/>
      <c r="L68" s="6"/>
      <c r="M68" s="14"/>
    </row>
    <row r="69" spans="1:13">
      <c r="A69" s="1101"/>
      <c r="B69" s="1101"/>
      <c r="C69" s="1"/>
      <c r="D69" s="1101"/>
      <c r="E69" s="3"/>
      <c r="F69" s="6"/>
      <c r="G69" s="6"/>
      <c r="H69" s="6"/>
      <c r="I69" s="6"/>
      <c r="J69" s="6"/>
      <c r="K69" s="6"/>
      <c r="L69" s="6"/>
      <c r="M69" s="242"/>
    </row>
    <row r="70" spans="1:13">
      <c r="A70" s="1099"/>
      <c r="B70" s="1101"/>
      <c r="C70" s="1101"/>
      <c r="D70" s="1101"/>
      <c r="F70" s="1101"/>
      <c r="G70" s="1101"/>
      <c r="H70" s="1101"/>
      <c r="I70" s="1101"/>
      <c r="J70" s="1101"/>
      <c r="K70" s="1101"/>
      <c r="L70" s="1101"/>
      <c r="M70" s="16"/>
    </row>
    <row r="71" spans="1:13">
      <c r="A71" s="1101"/>
      <c r="B71" s="1101"/>
      <c r="C71" s="1101"/>
      <c r="D71" s="1101"/>
      <c r="E71" s="3"/>
      <c r="F71" s="56"/>
      <c r="G71" s="56"/>
      <c r="H71" s="56"/>
      <c r="I71" s="56"/>
      <c r="J71" s="56"/>
      <c r="K71" s="56"/>
      <c r="L71" s="56"/>
      <c r="M71" s="14"/>
    </row>
    <row r="72" spans="1:13">
      <c r="A72" s="1101"/>
      <c r="B72" s="1101"/>
      <c r="C72" s="1101"/>
      <c r="D72" s="1101"/>
      <c r="E72" s="3"/>
      <c r="F72" s="6"/>
      <c r="G72" s="6"/>
      <c r="H72" s="6"/>
      <c r="I72" s="6"/>
      <c r="J72" s="6"/>
      <c r="K72" s="6"/>
      <c r="L72" s="6"/>
      <c r="M72" s="14"/>
    </row>
    <row r="73" spans="1:13">
      <c r="A73" s="1101"/>
      <c r="B73" s="1101"/>
      <c r="C73" s="1101"/>
      <c r="D73" s="1101"/>
      <c r="E73" s="3"/>
      <c r="F73" s="6"/>
      <c r="G73" s="6"/>
      <c r="H73" s="6"/>
      <c r="I73" s="6"/>
      <c r="J73" s="6"/>
      <c r="K73" s="6"/>
      <c r="L73" s="6"/>
      <c r="M73" s="14"/>
    </row>
    <row r="74" spans="1:13">
      <c r="A74" s="1101"/>
      <c r="B74" s="1101"/>
      <c r="C74" s="1101"/>
      <c r="D74" s="1101"/>
      <c r="E74" s="3"/>
      <c r="F74" s="6"/>
      <c r="G74" s="6"/>
      <c r="H74" s="6"/>
      <c r="I74" s="6"/>
      <c r="J74" s="6"/>
      <c r="K74" s="6"/>
      <c r="L74" s="6"/>
      <c r="M74" s="14"/>
    </row>
    <row r="75" spans="1:13">
      <c r="A75" s="1101"/>
      <c r="B75" s="1101"/>
      <c r="C75" s="1101"/>
      <c r="D75" s="1101"/>
      <c r="E75" s="3"/>
      <c r="F75" s="6"/>
      <c r="G75" s="6"/>
      <c r="H75" s="6"/>
      <c r="I75" s="6"/>
      <c r="J75" s="6"/>
      <c r="K75" s="6"/>
      <c r="L75" s="6"/>
      <c r="M75" s="14"/>
    </row>
    <row r="76" spans="1:13">
      <c r="A76" s="1101"/>
      <c r="B76" s="1101"/>
      <c r="C76" s="1"/>
      <c r="D76" s="1101"/>
      <c r="E76" s="3"/>
      <c r="F76" s="6"/>
      <c r="G76" s="6"/>
      <c r="H76" s="6"/>
      <c r="I76" s="6"/>
      <c r="J76" s="6"/>
      <c r="K76" s="6"/>
      <c r="L76" s="6"/>
      <c r="M76" s="242"/>
    </row>
    <row r="77" spans="1:13">
      <c r="A77" s="1099"/>
      <c r="B77" s="1101"/>
      <c r="C77" s="1101"/>
      <c r="D77" s="1101"/>
      <c r="F77" s="1101"/>
      <c r="G77" s="1101"/>
      <c r="H77" s="1101"/>
      <c r="I77" s="1101"/>
      <c r="J77" s="1101"/>
      <c r="K77" s="1101"/>
      <c r="L77" s="1101"/>
      <c r="M77" s="16"/>
    </row>
    <row r="78" spans="1:13">
      <c r="A78" s="1101"/>
      <c r="B78" s="1"/>
      <c r="C78" s="1101"/>
      <c r="D78" s="1101"/>
      <c r="E78" s="3"/>
      <c r="F78" s="56"/>
      <c r="G78" s="56"/>
      <c r="H78" s="56"/>
      <c r="I78" s="56"/>
      <c r="J78" s="56"/>
      <c r="K78" s="56"/>
      <c r="L78" s="56"/>
      <c r="M78" s="14"/>
    </row>
    <row r="79" spans="1:13">
      <c r="A79" s="1101"/>
      <c r="B79" s="1"/>
      <c r="C79" s="1101"/>
      <c r="D79" s="1101"/>
      <c r="E79" s="3"/>
      <c r="F79" s="6"/>
      <c r="G79" s="6"/>
      <c r="H79" s="6"/>
      <c r="I79" s="6"/>
      <c r="J79" s="6"/>
      <c r="K79" s="6"/>
      <c r="L79" s="6"/>
      <c r="M79" s="14"/>
    </row>
    <row r="80" spans="1:13">
      <c r="A80" s="1101"/>
      <c r="B80" s="1101"/>
      <c r="C80" s="1"/>
      <c r="D80" s="1101"/>
      <c r="E80" s="3"/>
      <c r="F80" s="6"/>
      <c r="G80" s="6"/>
      <c r="H80" s="6"/>
      <c r="I80" s="6"/>
      <c r="J80" s="6"/>
      <c r="K80" s="6"/>
      <c r="L80" s="6"/>
      <c r="M80" s="242"/>
    </row>
    <row r="81" spans="1:21" s="5" customFormat="1">
      <c r="A81" s="1099"/>
      <c r="B81" s="1099"/>
      <c r="C81" s="1099"/>
      <c r="D81" s="1099"/>
      <c r="E81" s="1105"/>
      <c r="F81" s="8"/>
      <c r="G81" s="8"/>
      <c r="H81" s="8"/>
      <c r="I81" s="8"/>
      <c r="J81" s="8"/>
      <c r="K81" s="8"/>
      <c r="L81" s="8"/>
      <c r="M81" s="13"/>
      <c r="N81" s="1099"/>
      <c r="O81" s="1099"/>
      <c r="P81" s="1099"/>
      <c r="Q81" s="1099"/>
      <c r="R81" s="1101"/>
      <c r="S81" s="1101"/>
      <c r="T81" s="1101"/>
      <c r="U81" s="1101"/>
    </row>
    <row r="84" spans="1:21">
      <c r="A84" s="1220"/>
      <c r="B84" s="1220"/>
      <c r="C84" s="1220"/>
      <c r="D84" s="1220"/>
      <c r="E84" s="1220"/>
      <c r="F84" s="1220"/>
      <c r="G84" s="1220"/>
      <c r="H84" s="1220"/>
      <c r="I84" s="1220"/>
      <c r="J84" s="1220"/>
      <c r="K84" s="1220"/>
      <c r="L84" s="1220"/>
      <c r="M84" s="1220"/>
      <c r="N84" s="1101"/>
      <c r="O84" s="1101"/>
      <c r="P84" s="1101"/>
      <c r="Q84" s="1101"/>
      <c r="R84" s="1101"/>
      <c r="S84" s="1101"/>
      <c r="T84" s="1101"/>
      <c r="U84" s="1101"/>
    </row>
    <row r="85" spans="1:21">
      <c r="A85" s="1101"/>
      <c r="B85" s="1101"/>
      <c r="C85" s="1101"/>
      <c r="D85" s="1101"/>
      <c r="F85" s="280"/>
      <c r="G85" s="280"/>
      <c r="H85" s="4"/>
      <c r="I85" s="4"/>
      <c r="J85" s="4"/>
      <c r="K85" s="4"/>
      <c r="L85" s="4"/>
      <c r="M85" s="9"/>
      <c r="N85" s="1101"/>
      <c r="O85" s="1101"/>
      <c r="P85" s="1101"/>
      <c r="Q85" s="1101"/>
      <c r="R85" s="1101"/>
      <c r="S85" s="1101"/>
      <c r="T85" s="1101"/>
      <c r="U85" s="1101"/>
    </row>
    <row r="86" spans="1:21">
      <c r="A86" s="1099"/>
      <c r="B86" s="1101"/>
      <c r="C86" s="1101"/>
      <c r="D86" s="1101"/>
      <c r="F86" s="1101"/>
      <c r="G86" s="1101"/>
      <c r="H86" s="1101"/>
      <c r="I86" s="1101"/>
      <c r="J86" s="1101"/>
      <c r="K86" s="1101"/>
      <c r="L86" s="1101"/>
      <c r="N86" s="1101"/>
      <c r="O86" s="1101"/>
      <c r="P86" s="1101"/>
      <c r="Q86" s="1101"/>
      <c r="R86" s="1101"/>
      <c r="S86" s="1101"/>
      <c r="T86" s="1101"/>
      <c r="U86" s="1101"/>
    </row>
    <row r="87" spans="1:21">
      <c r="A87" s="1101"/>
      <c r="B87" s="1101"/>
      <c r="C87" s="1101"/>
      <c r="D87" s="1101"/>
      <c r="E87" s="3"/>
      <c r="F87" s="56"/>
      <c r="G87" s="56"/>
      <c r="H87" s="56"/>
      <c r="I87" s="56"/>
      <c r="J87" s="56"/>
      <c r="K87" s="56"/>
      <c r="L87" s="56"/>
      <c r="M87" s="242"/>
      <c r="N87" s="1101"/>
      <c r="O87" s="1101"/>
      <c r="P87" s="1101"/>
      <c r="Q87" s="1101"/>
      <c r="R87" s="1101"/>
      <c r="S87" s="1101"/>
      <c r="T87" s="1101"/>
      <c r="U87" s="1101"/>
    </row>
    <row r="88" spans="1:21">
      <c r="A88" s="1101"/>
      <c r="B88" s="1101"/>
      <c r="C88" s="1101"/>
      <c r="D88" s="1101"/>
      <c r="E88" s="3"/>
      <c r="F88" s="53"/>
      <c r="G88" s="53"/>
      <c r="H88" s="53"/>
      <c r="I88" s="53"/>
      <c r="J88" s="53"/>
      <c r="K88" s="53"/>
      <c r="L88" s="53"/>
      <c r="M88" s="242"/>
      <c r="N88" s="1101"/>
      <c r="O88" s="1101"/>
      <c r="P88" s="1101"/>
      <c r="Q88" s="1101"/>
      <c r="R88" s="1101"/>
      <c r="S88" s="1101"/>
      <c r="T88" s="1101"/>
      <c r="U88" s="1101"/>
    </row>
    <row r="89" spans="1:21" ht="15">
      <c r="A89" s="1101"/>
      <c r="B89" s="1"/>
      <c r="C89" s="1101"/>
      <c r="D89" s="1101"/>
      <c r="E89" s="3"/>
      <c r="F89" s="12"/>
      <c r="G89" s="12"/>
      <c r="H89" s="12"/>
      <c r="I89" s="12"/>
      <c r="J89" s="12"/>
      <c r="K89" s="12"/>
      <c r="L89" s="12"/>
      <c r="M89" s="242"/>
      <c r="N89" s="1101"/>
      <c r="O89" s="1101"/>
      <c r="P89" s="1101"/>
      <c r="Q89" s="1101"/>
      <c r="R89" s="1101"/>
      <c r="S89" s="1101"/>
      <c r="T89" s="1101"/>
      <c r="U89" s="1101"/>
    </row>
    <row r="90" spans="1:21">
      <c r="A90" s="1101"/>
      <c r="B90" s="1101"/>
      <c r="C90" s="1"/>
      <c r="D90" s="1101"/>
      <c r="E90" s="3"/>
      <c r="F90" s="6"/>
      <c r="G90" s="6"/>
      <c r="H90" s="6"/>
      <c r="I90" s="6"/>
      <c r="J90" s="6"/>
      <c r="K90" s="6"/>
      <c r="L90" s="6"/>
      <c r="M90" s="242"/>
      <c r="N90" s="1101"/>
      <c r="O90" s="1101"/>
      <c r="P90" s="1101"/>
      <c r="Q90" s="1101"/>
      <c r="R90" s="1101"/>
      <c r="S90" s="1101"/>
      <c r="T90" s="1101"/>
      <c r="U90" s="1101"/>
    </row>
    <row r="91" spans="1:21">
      <c r="A91" s="1099"/>
      <c r="B91" s="1101"/>
      <c r="C91" s="1101"/>
      <c r="D91" s="1101"/>
      <c r="F91" s="1101"/>
      <c r="G91" s="1101"/>
      <c r="H91" s="1101"/>
      <c r="I91" s="1101"/>
      <c r="J91" s="1101"/>
      <c r="K91" s="1101"/>
      <c r="L91" s="1101"/>
      <c r="N91" s="1101"/>
      <c r="O91" s="1101"/>
      <c r="P91" s="1101"/>
      <c r="Q91" s="1101"/>
      <c r="R91" s="1101"/>
      <c r="S91" s="1101"/>
      <c r="T91" s="1101"/>
      <c r="U91" s="1101"/>
    </row>
    <row r="92" spans="1:21">
      <c r="A92" s="1101"/>
      <c r="B92" s="1101"/>
      <c r="C92" s="1101"/>
      <c r="D92" s="1101"/>
      <c r="E92" s="3"/>
      <c r="F92" s="56"/>
      <c r="G92" s="56"/>
      <c r="H92" s="56"/>
      <c r="I92" s="56"/>
      <c r="J92" s="56"/>
      <c r="K92" s="56"/>
      <c r="L92" s="56"/>
      <c r="M92" s="242"/>
      <c r="N92" s="1101"/>
      <c r="O92" s="1101"/>
      <c r="P92" s="1101"/>
      <c r="Q92" s="1101"/>
      <c r="R92" s="1101"/>
      <c r="S92" s="1101"/>
      <c r="T92" s="1101"/>
      <c r="U92" s="1101"/>
    </row>
    <row r="93" spans="1:21">
      <c r="A93" s="1101"/>
      <c r="B93" s="1101"/>
      <c r="C93" s="1101"/>
      <c r="D93" s="1101"/>
      <c r="E93" s="3"/>
      <c r="F93" s="53"/>
      <c r="G93" s="53"/>
      <c r="H93" s="53"/>
      <c r="I93" s="53"/>
      <c r="J93" s="53"/>
      <c r="K93" s="53"/>
      <c r="L93" s="53"/>
      <c r="M93" s="242"/>
      <c r="N93" s="1101"/>
      <c r="O93" s="1101"/>
      <c r="P93" s="1101"/>
      <c r="Q93" s="1101"/>
      <c r="R93" s="1101"/>
      <c r="S93" s="1101"/>
      <c r="T93" s="1101"/>
      <c r="U93" s="1101"/>
    </row>
    <row r="94" spans="1:21">
      <c r="A94" s="1101"/>
      <c r="B94" s="1101"/>
      <c r="C94" s="1101"/>
      <c r="D94" s="1101"/>
      <c r="E94" s="3"/>
      <c r="F94" s="53"/>
      <c r="G94" s="53"/>
      <c r="H94" s="53"/>
      <c r="I94" s="53"/>
      <c r="J94" s="53"/>
      <c r="K94" s="53"/>
      <c r="L94" s="53"/>
      <c r="M94" s="242"/>
      <c r="N94" s="1101"/>
      <c r="O94" s="1101"/>
      <c r="P94" s="1101"/>
      <c r="Q94" s="1101"/>
      <c r="R94" s="1101"/>
      <c r="S94" s="1101"/>
      <c r="T94" s="1101"/>
      <c r="U94" s="1101"/>
    </row>
    <row r="95" spans="1:21">
      <c r="A95" s="1101"/>
      <c r="B95" s="1"/>
      <c r="C95" s="1101"/>
      <c r="D95" s="1101"/>
      <c r="E95" s="3"/>
      <c r="F95" s="53"/>
      <c r="G95" s="53"/>
      <c r="H95" s="53"/>
      <c r="I95" s="53"/>
      <c r="J95" s="53"/>
      <c r="K95" s="53"/>
      <c r="L95" s="53"/>
      <c r="M95" s="242"/>
      <c r="N95" s="1101"/>
      <c r="O95" s="1101"/>
      <c r="P95" s="1101"/>
      <c r="Q95" s="1101"/>
      <c r="R95" s="1101"/>
      <c r="S95" s="1101"/>
      <c r="T95" s="1101"/>
      <c r="U95" s="1101"/>
    </row>
    <row r="96" spans="1:21">
      <c r="A96" s="1101"/>
      <c r="B96" s="1"/>
      <c r="C96" s="1101"/>
      <c r="D96" s="1101"/>
      <c r="E96" s="3"/>
      <c r="F96" s="53"/>
      <c r="G96" s="53"/>
      <c r="H96" s="53"/>
      <c r="I96" s="53"/>
      <c r="J96" s="53"/>
      <c r="K96" s="53"/>
      <c r="L96" s="53"/>
      <c r="M96" s="242"/>
      <c r="N96" s="1101"/>
      <c r="O96" s="1101"/>
      <c r="P96" s="1101"/>
      <c r="Q96" s="1101"/>
      <c r="R96" s="1101"/>
      <c r="S96" s="1101"/>
      <c r="T96" s="1101"/>
      <c r="U96" s="1101"/>
    </row>
    <row r="97" spans="1:13" ht="15">
      <c r="A97" s="1101"/>
      <c r="B97" s="1101"/>
      <c r="C97" s="1101"/>
      <c r="D97" s="1101"/>
      <c r="E97" s="3"/>
      <c r="F97" s="12"/>
      <c r="G97" s="12"/>
      <c r="H97" s="12"/>
      <c r="I97" s="12"/>
      <c r="J97" s="12"/>
      <c r="K97" s="12"/>
      <c r="L97" s="12"/>
      <c r="M97" s="242"/>
    </row>
    <row r="98" spans="1:13">
      <c r="A98" s="1101"/>
      <c r="B98" s="1101"/>
      <c r="C98" s="1"/>
      <c r="D98" s="1101"/>
      <c r="E98" s="3"/>
      <c r="F98" s="6"/>
      <c r="G98" s="6"/>
      <c r="H98" s="6"/>
      <c r="I98" s="6"/>
      <c r="J98" s="6"/>
      <c r="K98" s="6"/>
      <c r="L98" s="6"/>
      <c r="M98" s="242"/>
    </row>
    <row r="99" spans="1:13">
      <c r="A99" s="1099"/>
      <c r="B99" s="1101"/>
      <c r="C99" s="1101"/>
      <c r="D99" s="1101"/>
      <c r="F99" s="1101"/>
      <c r="G99" s="1101"/>
      <c r="H99" s="1101"/>
      <c r="I99" s="1101"/>
      <c r="J99" s="1101"/>
      <c r="K99" s="1101"/>
      <c r="L99" s="1101"/>
    </row>
    <row r="100" spans="1:13">
      <c r="A100" s="1101"/>
      <c r="B100" s="1101"/>
      <c r="C100" s="1101"/>
      <c r="D100" s="1101"/>
      <c r="E100" s="3"/>
      <c r="F100" s="56"/>
      <c r="G100" s="56"/>
      <c r="H100" s="56"/>
      <c r="I100" s="56"/>
      <c r="J100" s="56"/>
      <c r="K100" s="56"/>
      <c r="L100" s="56"/>
      <c r="M100" s="242"/>
    </row>
    <row r="101" spans="1:13">
      <c r="A101" s="1101"/>
      <c r="B101" s="1101"/>
      <c r="C101" s="1101"/>
      <c r="D101" s="1101"/>
      <c r="E101" s="3"/>
      <c r="F101" s="53"/>
      <c r="G101" s="53"/>
      <c r="H101" s="53"/>
      <c r="I101" s="53"/>
      <c r="J101" s="53"/>
      <c r="K101" s="53"/>
      <c r="L101" s="53"/>
      <c r="M101" s="242"/>
    </row>
    <row r="102" spans="1:13">
      <c r="A102" s="1101"/>
      <c r="B102" s="1101"/>
      <c r="C102" s="1101"/>
      <c r="D102" s="1101"/>
      <c r="E102" s="3"/>
      <c r="F102" s="53"/>
      <c r="G102" s="53"/>
      <c r="H102" s="53"/>
      <c r="I102" s="53"/>
      <c r="J102" s="53"/>
      <c r="K102" s="53"/>
      <c r="L102" s="53"/>
      <c r="M102" s="242"/>
    </row>
    <row r="103" spans="1:13">
      <c r="A103" s="1101"/>
      <c r="B103" s="1101"/>
      <c r="C103" s="1101"/>
      <c r="D103" s="1101"/>
      <c r="E103" s="3"/>
      <c r="F103" s="53"/>
      <c r="G103" s="53"/>
      <c r="H103" s="53"/>
      <c r="I103" s="53"/>
      <c r="J103" s="53"/>
      <c r="K103" s="53"/>
      <c r="L103" s="53"/>
      <c r="M103" s="242"/>
    </row>
    <row r="104" spans="1:13" ht="15">
      <c r="A104" s="1101"/>
      <c r="B104" s="1101"/>
      <c r="C104" s="1101"/>
      <c r="D104" s="1101"/>
      <c r="E104" s="3"/>
      <c r="F104" s="12"/>
      <c r="G104" s="12"/>
      <c r="H104" s="12"/>
      <c r="I104" s="12"/>
      <c r="J104" s="12"/>
      <c r="K104" s="12"/>
      <c r="L104" s="12"/>
      <c r="M104" s="242"/>
    </row>
    <row r="105" spans="1:13">
      <c r="A105" s="1101"/>
      <c r="B105" s="1101"/>
      <c r="C105" s="1"/>
      <c r="D105" s="1101"/>
      <c r="E105" s="3"/>
      <c r="F105" s="6"/>
      <c r="G105" s="6"/>
      <c r="H105" s="6"/>
      <c r="I105" s="6"/>
      <c r="J105" s="6"/>
      <c r="K105" s="6"/>
      <c r="L105" s="6"/>
      <c r="M105" s="242"/>
    </row>
    <row r="106" spans="1:13">
      <c r="A106" s="1099"/>
      <c r="B106" s="1101"/>
      <c r="C106" s="1101"/>
      <c r="D106" s="1101"/>
      <c r="F106" s="1101"/>
      <c r="G106" s="1101"/>
      <c r="H106" s="1101"/>
      <c r="I106" s="1101"/>
      <c r="J106" s="1101"/>
      <c r="K106" s="1101"/>
      <c r="L106" s="1101"/>
    </row>
    <row r="107" spans="1:13">
      <c r="A107" s="1101"/>
      <c r="B107" s="1"/>
      <c r="C107" s="1101"/>
      <c r="D107" s="1101"/>
      <c r="E107" s="3"/>
      <c r="F107" s="56"/>
      <c r="G107" s="56"/>
      <c r="H107" s="56"/>
      <c r="I107" s="56"/>
      <c r="J107" s="56"/>
      <c r="K107" s="56"/>
      <c r="L107" s="56"/>
      <c r="M107" s="242"/>
    </row>
    <row r="108" spans="1:13" ht="15">
      <c r="A108" s="1101"/>
      <c r="B108" s="1"/>
      <c r="C108" s="1101"/>
      <c r="D108" s="1101"/>
      <c r="E108" s="3"/>
      <c r="F108" s="12"/>
      <c r="G108" s="12"/>
      <c r="H108" s="12"/>
      <c r="I108" s="12"/>
      <c r="J108" s="12"/>
      <c r="K108" s="12"/>
      <c r="L108" s="12"/>
      <c r="M108" s="242"/>
    </row>
    <row r="109" spans="1:13">
      <c r="A109" s="1101"/>
      <c r="B109" s="1101"/>
      <c r="C109" s="1"/>
      <c r="D109" s="1101"/>
      <c r="E109" s="3"/>
      <c r="F109" s="6"/>
      <c r="G109" s="6"/>
      <c r="H109" s="6"/>
      <c r="I109" s="6"/>
      <c r="J109" s="6"/>
      <c r="K109" s="6"/>
      <c r="L109" s="6"/>
      <c r="M109" s="242"/>
    </row>
    <row r="110" spans="1:13" s="5" customFormat="1">
      <c r="A110" s="1099"/>
      <c r="B110" s="1099"/>
      <c r="C110" s="1099"/>
      <c r="D110" s="1099"/>
      <c r="E110" s="1105"/>
      <c r="F110" s="17"/>
      <c r="G110" s="17"/>
      <c r="H110" s="17"/>
      <c r="I110" s="17"/>
      <c r="J110" s="17"/>
      <c r="K110" s="17"/>
      <c r="L110" s="17"/>
      <c r="M110" s="13"/>
    </row>
    <row r="121" spans="1:13">
      <c r="A121" s="1"/>
      <c r="B121" s="1101"/>
      <c r="C121" s="1101"/>
      <c r="D121" s="1101"/>
      <c r="F121" s="192"/>
      <c r="G121" s="192"/>
      <c r="H121" s="192"/>
      <c r="I121" s="192"/>
      <c r="J121" s="192"/>
      <c r="K121" s="192"/>
      <c r="L121" s="192"/>
      <c r="M121" s="57"/>
    </row>
  </sheetData>
  <mergeCells count="7">
    <mergeCell ref="A1:I1"/>
    <mergeCell ref="A84:M84"/>
    <mergeCell ref="D4:F4"/>
    <mergeCell ref="B7:H7"/>
    <mergeCell ref="A24:I24"/>
    <mergeCell ref="A25:I25"/>
    <mergeCell ref="B8:H8"/>
  </mergeCells>
  <phoneticPr fontId="14" type="noConversion"/>
  <pageMargins left="0.7" right="0.7" top="0.75" bottom="0.75" header="0.3" footer="0.3"/>
  <pageSetup scale="33" orientation="landscape" verticalDpi="200" r:id="rId1"/>
  <headerFooter alignWithMargins="0">
    <oddFooter>&amp;R&amp;1#&amp;"Calibri"&amp;10&amp;KA80000Internal Use Only</oddFooter>
  </headerFooter>
  <rowBreaks count="1" manualBreakCount="1">
    <brk id="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U102"/>
  <sheetViews>
    <sheetView zoomScaleNormal="100" workbookViewId="0"/>
  </sheetViews>
  <sheetFormatPr defaultRowHeight="13.2"/>
  <cols>
    <col min="1" max="1" width="97.6640625" style="3" customWidth="1"/>
    <col min="2" max="2" width="65" customWidth="1"/>
    <col min="3" max="3" width="11.33203125" customWidth="1"/>
    <col min="4" max="4" width="9.33203125" style="2" customWidth="1"/>
    <col min="5" max="7" width="11.6640625" customWidth="1"/>
    <col min="8" max="8" width="12.44140625" bestFit="1" customWidth="1"/>
    <col min="9" max="10" width="11.6640625" customWidth="1"/>
    <col min="11" max="11" width="14" bestFit="1" customWidth="1"/>
    <col min="12" max="12" width="11.6640625" style="2" customWidth="1"/>
  </cols>
  <sheetData>
    <row r="1" spans="1:15" ht="35.25" customHeight="1">
      <c r="A1" s="2"/>
      <c r="B1" s="2"/>
      <c r="C1" s="1101"/>
      <c r="D1" s="1101"/>
      <c r="E1" s="1101"/>
      <c r="F1" s="1101"/>
      <c r="G1" s="1101"/>
      <c r="H1" s="1101"/>
      <c r="I1" s="1101"/>
      <c r="J1" s="1101"/>
      <c r="K1" s="1101"/>
      <c r="L1" s="1101"/>
      <c r="M1" s="1101"/>
      <c r="N1" s="1101"/>
      <c r="O1" s="1101"/>
    </row>
    <row r="2" spans="1:15" ht="49.5" customHeight="1">
      <c r="A2" s="288" t="str">
        <f>Cover!B8</f>
        <v>Evergy Metro, Inc. Evaluation, Measurement, and Verification Report: Databook</v>
      </c>
      <c r="B2" s="1101"/>
      <c r="C2" s="25"/>
      <c r="D2" s="25"/>
      <c r="E2" s="25"/>
      <c r="F2" s="25"/>
      <c r="G2" s="2"/>
      <c r="H2" s="2"/>
      <c r="I2" s="1101"/>
      <c r="J2" s="1101"/>
      <c r="K2" s="1101"/>
      <c r="L2" s="1101"/>
      <c r="M2" s="1101"/>
      <c r="N2" s="1101"/>
      <c r="O2" s="1101"/>
    </row>
    <row r="3" spans="1:15" s="26" customFormat="1">
      <c r="A3" s="105" t="s">
        <v>49</v>
      </c>
      <c r="B3" s="1101"/>
      <c r="C3" s="1105"/>
      <c r="D3" s="1105"/>
      <c r="E3" s="1105"/>
      <c r="F3" s="1105"/>
      <c r="G3" s="1105"/>
      <c r="H3" s="1105"/>
      <c r="I3" s="1105"/>
      <c r="J3" s="1105"/>
      <c r="K3" s="1105"/>
      <c r="L3" s="1105"/>
      <c r="M3" s="1105"/>
      <c r="N3" s="1105"/>
      <c r="O3" s="1105"/>
    </row>
    <row r="4" spans="1:15" s="952" customFormat="1">
      <c r="A4" s="781" t="s">
        <v>50</v>
      </c>
      <c r="B4" s="1101"/>
      <c r="C4" s="1105"/>
      <c r="D4" s="1105"/>
      <c r="E4" s="1105"/>
      <c r="F4" s="1105"/>
      <c r="G4" s="1105"/>
      <c r="H4" s="1105"/>
      <c r="I4" s="1105"/>
      <c r="J4" s="1105"/>
      <c r="K4" s="1105"/>
      <c r="L4" s="1105"/>
      <c r="M4" s="1105"/>
      <c r="N4" s="1105"/>
      <c r="O4" s="1105"/>
    </row>
    <row r="5" spans="1:15" s="27" customFormat="1" ht="13.5" customHeight="1">
      <c r="A5" s="781" t="s">
        <v>51</v>
      </c>
      <c r="B5" s="1101"/>
      <c r="C5" s="1104"/>
      <c r="D5" s="1104"/>
      <c r="E5" s="1104"/>
      <c r="F5" s="1104"/>
      <c r="G5" s="1104"/>
      <c r="H5" s="1104"/>
      <c r="I5" s="1104"/>
      <c r="J5" s="1104"/>
      <c r="K5" s="1104"/>
      <c r="L5" s="1104"/>
      <c r="M5" s="1104"/>
    </row>
    <row r="6" spans="1:15" s="27" customFormat="1" ht="13.5" customHeight="1">
      <c r="A6" s="781" t="s">
        <v>52</v>
      </c>
      <c r="B6" s="1101"/>
      <c r="C6" s="1104"/>
      <c r="D6" s="1104"/>
      <c r="E6" s="1104"/>
      <c r="F6" s="1104"/>
      <c r="G6" s="1104"/>
      <c r="H6" s="1104"/>
      <c r="I6" s="1104"/>
      <c r="J6" s="1104"/>
      <c r="K6" s="1104"/>
      <c r="L6" s="1104"/>
      <c r="M6" s="1104"/>
    </row>
    <row r="7" spans="1:15" s="27" customFormat="1" ht="13.5" customHeight="1">
      <c r="A7" s="781" t="s">
        <v>53</v>
      </c>
      <c r="B7" s="1101"/>
      <c r="C7" s="1104"/>
      <c r="D7" s="1104"/>
      <c r="E7" s="1104"/>
      <c r="F7" s="1104"/>
      <c r="G7" s="1104"/>
      <c r="H7" s="1104"/>
      <c r="I7" s="1104"/>
      <c r="J7" s="1104"/>
      <c r="K7" s="1104"/>
      <c r="L7" s="1104"/>
      <c r="M7" s="1104"/>
    </row>
    <row r="8" spans="1:15" s="27" customFormat="1" ht="13.5" customHeight="1">
      <c r="A8" s="781" t="s">
        <v>54</v>
      </c>
      <c r="B8" s="1101"/>
      <c r="C8" s="1104"/>
      <c r="D8" s="1104"/>
      <c r="E8" s="1104"/>
      <c r="F8" s="1104"/>
      <c r="G8" s="1104"/>
      <c r="H8" s="1104"/>
      <c r="I8" s="1104"/>
      <c r="J8" s="1104"/>
      <c r="K8" s="1104"/>
      <c r="L8" s="1104"/>
      <c r="M8" s="1104"/>
    </row>
    <row r="9" spans="1:15" s="1" customFormat="1" ht="13.5" customHeight="1">
      <c r="A9" s="781" t="s">
        <v>55</v>
      </c>
      <c r="B9" s="27"/>
      <c r="D9" s="3"/>
      <c r="E9" s="280"/>
      <c r="F9" s="280"/>
      <c r="G9" s="4"/>
      <c r="H9" s="4"/>
      <c r="I9" s="4"/>
      <c r="J9" s="4"/>
      <c r="K9" s="4"/>
      <c r="L9" s="9"/>
      <c r="M9" s="4"/>
      <c r="N9" s="1099"/>
      <c r="O9" s="4"/>
    </row>
    <row r="10" spans="1:15" s="1" customFormat="1" ht="13.5" customHeight="1">
      <c r="A10" s="781" t="s">
        <v>12</v>
      </c>
      <c r="B10" s="27"/>
      <c r="D10" s="3"/>
      <c r="E10" s="52"/>
      <c r="F10" s="52"/>
      <c r="G10" s="53"/>
      <c r="H10" s="53"/>
      <c r="I10" s="53"/>
      <c r="J10" s="53"/>
      <c r="K10" s="53"/>
      <c r="L10" s="242"/>
      <c r="M10" s="54"/>
      <c r="N10" s="55"/>
    </row>
    <row r="11" spans="1:15" s="1" customFormat="1" ht="13.5" customHeight="1">
      <c r="A11" s="781" t="s">
        <v>56</v>
      </c>
      <c r="B11" s="27"/>
      <c r="D11" s="3"/>
      <c r="E11" s="52"/>
      <c r="F11" s="52"/>
      <c r="G11" s="52"/>
      <c r="H11" s="52"/>
      <c r="I11" s="52"/>
      <c r="J11" s="52"/>
      <c r="K11" s="52"/>
      <c r="L11" s="242"/>
    </row>
    <row r="12" spans="1:15" s="1" customFormat="1" ht="13.5" customHeight="1">
      <c r="A12" s="781" t="s">
        <v>57</v>
      </c>
      <c r="B12" s="27"/>
      <c r="D12" s="3"/>
      <c r="E12" s="52"/>
      <c r="F12" s="52"/>
      <c r="G12" s="53"/>
      <c r="H12" s="53"/>
      <c r="I12" s="53"/>
      <c r="J12" s="53"/>
      <c r="K12" s="53"/>
      <c r="L12" s="242"/>
      <c r="M12" s="54"/>
      <c r="N12" s="55"/>
    </row>
    <row r="13" spans="1:15" s="1" customFormat="1" ht="13.5" customHeight="1">
      <c r="A13" s="781" t="s">
        <v>21</v>
      </c>
      <c r="B13" s="27"/>
      <c r="D13" s="3"/>
      <c r="E13" s="52"/>
      <c r="F13" s="52"/>
      <c r="G13" s="53"/>
      <c r="H13" s="53"/>
      <c r="I13" s="53"/>
      <c r="J13" s="53"/>
      <c r="K13" s="53"/>
      <c r="L13" s="242"/>
      <c r="M13" s="54"/>
      <c r="N13" s="55"/>
    </row>
    <row r="14" spans="1:15" s="1" customFormat="1" ht="13.5" customHeight="1">
      <c r="A14" s="781" t="s">
        <v>22</v>
      </c>
      <c r="B14" s="27"/>
      <c r="D14" s="3"/>
      <c r="E14" s="52"/>
      <c r="F14" s="52"/>
      <c r="G14" s="52"/>
      <c r="H14" s="52"/>
      <c r="I14" s="52"/>
      <c r="J14" s="52"/>
      <c r="K14" s="52"/>
      <c r="L14" s="242"/>
    </row>
    <row r="15" spans="1:15" s="1" customFormat="1" ht="13.5" customHeight="1">
      <c r="A15" s="781" t="s">
        <v>17</v>
      </c>
      <c r="B15" s="27"/>
      <c r="D15" s="3"/>
      <c r="E15" s="52"/>
      <c r="F15" s="52"/>
      <c r="G15" s="53"/>
      <c r="H15" s="53"/>
      <c r="I15" s="53"/>
      <c r="J15" s="53"/>
      <c r="K15" s="53"/>
      <c r="L15" s="242"/>
      <c r="M15" s="54"/>
      <c r="N15" s="55"/>
    </row>
    <row r="16" spans="1:15" s="1" customFormat="1" ht="13.5" customHeight="1">
      <c r="A16" s="781" t="s">
        <v>19</v>
      </c>
      <c r="B16" s="27"/>
      <c r="D16" s="3"/>
      <c r="E16" s="52"/>
      <c r="F16" s="52"/>
      <c r="G16" s="53"/>
      <c r="H16" s="53"/>
      <c r="I16" s="53"/>
      <c r="J16" s="53"/>
      <c r="K16" s="53"/>
      <c r="L16" s="242"/>
    </row>
    <row r="17" spans="1:14" s="1" customFormat="1" ht="13.5" customHeight="1">
      <c r="A17" s="781" t="s">
        <v>20</v>
      </c>
      <c r="B17" s="27"/>
      <c r="D17" s="3"/>
      <c r="E17" s="52"/>
      <c r="F17" s="52"/>
      <c r="G17" s="53"/>
      <c r="H17" s="53"/>
      <c r="I17" s="53"/>
      <c r="J17" s="53"/>
      <c r="K17" s="53"/>
      <c r="L17" s="242"/>
    </row>
    <row r="18" spans="1:14" s="1" customFormat="1" ht="13.5" customHeight="1">
      <c r="A18" s="781" t="s">
        <v>58</v>
      </c>
      <c r="B18" s="27"/>
      <c r="D18" s="3"/>
      <c r="E18" s="52"/>
      <c r="F18" s="52"/>
      <c r="G18" s="53"/>
      <c r="H18" s="53"/>
      <c r="I18" s="53"/>
      <c r="J18" s="53"/>
      <c r="K18" s="53"/>
      <c r="L18" s="242"/>
      <c r="M18" s="54"/>
      <c r="N18" s="55"/>
    </row>
    <row r="19" spans="1:14" s="1" customFormat="1" ht="13.5" customHeight="1">
      <c r="A19" s="781" t="s">
        <v>24</v>
      </c>
      <c r="B19" s="27"/>
      <c r="D19" s="3"/>
      <c r="E19" s="52"/>
      <c r="F19" s="52"/>
      <c r="G19" s="53"/>
      <c r="H19" s="53"/>
      <c r="I19" s="53"/>
      <c r="J19" s="53"/>
      <c r="K19" s="53"/>
      <c r="L19" s="242"/>
      <c r="M19" s="54"/>
      <c r="N19" s="55"/>
    </row>
    <row r="20" spans="1:14" s="1" customFormat="1" ht="13.5" customHeight="1">
      <c r="A20" s="781" t="s">
        <v>14</v>
      </c>
      <c r="B20" s="27"/>
      <c r="D20" s="3"/>
      <c r="E20" s="52"/>
      <c r="F20" s="52"/>
      <c r="G20" s="53"/>
      <c r="H20" s="53"/>
      <c r="I20" s="53"/>
      <c r="J20" s="53"/>
      <c r="K20" s="53"/>
      <c r="L20" s="242"/>
      <c r="M20" s="54"/>
      <c r="N20" s="55"/>
    </row>
    <row r="21" spans="1:14" s="1" customFormat="1" ht="13.5" customHeight="1">
      <c r="A21" s="781" t="s">
        <v>15</v>
      </c>
      <c r="B21" s="27"/>
      <c r="D21" s="3"/>
      <c r="E21" s="52"/>
      <c r="F21" s="52"/>
      <c r="G21" s="52"/>
      <c r="H21" s="52"/>
      <c r="I21" s="52"/>
      <c r="J21" s="52"/>
      <c r="K21" s="52"/>
      <c r="L21" s="242"/>
    </row>
    <row r="22" spans="1:14" s="1" customFormat="1" ht="13.5" customHeight="1">
      <c r="A22" s="104"/>
      <c r="B22" s="27"/>
      <c r="D22" s="3"/>
      <c r="L22" s="3"/>
    </row>
    <row r="23" spans="1:14" s="1" customFormat="1" ht="13.5" customHeight="1">
      <c r="A23" s="27"/>
      <c r="B23" s="27"/>
      <c r="D23" s="3"/>
      <c r="E23" s="52"/>
      <c r="F23" s="52"/>
      <c r="G23" s="53"/>
      <c r="H23" s="53"/>
      <c r="I23" s="53"/>
      <c r="J23" s="53"/>
      <c r="K23" s="53"/>
      <c r="L23" s="242"/>
      <c r="M23" s="54"/>
      <c r="N23" s="55"/>
    </row>
    <row r="24" spans="1:14" s="1" customFormat="1" ht="13.5" customHeight="1">
      <c r="A24" s="104"/>
      <c r="B24" s="27"/>
      <c r="D24" s="3"/>
      <c r="E24" s="52"/>
      <c r="F24" s="52"/>
      <c r="G24" s="53"/>
      <c r="H24" s="53"/>
      <c r="I24" s="53"/>
      <c r="J24" s="53"/>
      <c r="K24" s="53"/>
      <c r="L24" s="242"/>
      <c r="M24" s="54"/>
      <c r="N24" s="55"/>
    </row>
    <row r="25" spans="1:14" s="1" customFormat="1" ht="13.5" customHeight="1">
      <c r="A25" s="27"/>
      <c r="B25" s="27"/>
      <c r="D25" s="3"/>
      <c r="E25" s="52"/>
      <c r="F25" s="52"/>
      <c r="G25" s="53"/>
      <c r="H25" s="53"/>
      <c r="I25" s="53"/>
      <c r="J25" s="53"/>
      <c r="K25" s="53"/>
      <c r="L25" s="242"/>
      <c r="N25" s="55"/>
    </row>
    <row r="26" spans="1:14" s="1" customFormat="1" ht="13.5" customHeight="1">
      <c r="A26" s="104"/>
      <c r="B26" s="27"/>
      <c r="D26" s="3"/>
      <c r="E26" s="52"/>
      <c r="F26" s="52"/>
      <c r="G26" s="53"/>
      <c r="H26" s="53"/>
      <c r="I26" s="53"/>
      <c r="J26" s="53"/>
      <c r="K26" s="53"/>
      <c r="L26" s="242"/>
      <c r="N26" s="55"/>
    </row>
    <row r="27" spans="1:14" s="1" customFormat="1" ht="13.5" customHeight="1">
      <c r="A27" s="27"/>
      <c r="B27" s="27"/>
      <c r="D27" s="3"/>
      <c r="E27" s="53"/>
      <c r="F27" s="53"/>
      <c r="G27" s="53"/>
      <c r="H27" s="53"/>
      <c r="I27" s="53"/>
      <c r="J27" s="53"/>
      <c r="K27" s="53"/>
      <c r="L27" s="242"/>
      <c r="N27" s="55"/>
    </row>
    <row r="28" spans="1:14" s="1" customFormat="1" ht="13.5" customHeight="1">
      <c r="A28" s="104"/>
      <c r="B28" s="27"/>
      <c r="D28" s="3"/>
      <c r="L28" s="3"/>
    </row>
    <row r="29" spans="1:14" s="1" customFormat="1" ht="13.5" customHeight="1">
      <c r="A29" s="104"/>
      <c r="B29" s="27"/>
      <c r="D29" s="3"/>
      <c r="E29" s="52"/>
      <c r="F29" s="52"/>
      <c r="G29" s="53"/>
      <c r="H29" s="53"/>
      <c r="I29" s="53"/>
      <c r="J29" s="53"/>
      <c r="K29" s="53"/>
      <c r="L29" s="242"/>
    </row>
    <row r="30" spans="1:14" s="1" customFormat="1" ht="13.5" customHeight="1">
      <c r="A30" s="104"/>
      <c r="B30" s="27"/>
      <c r="D30" s="3"/>
      <c r="E30" s="53"/>
      <c r="F30" s="53"/>
      <c r="G30" s="53"/>
      <c r="H30" s="53"/>
      <c r="I30" s="53"/>
      <c r="J30" s="53"/>
      <c r="K30" s="53"/>
      <c r="L30" s="242"/>
    </row>
    <row r="31" spans="1:14" s="5" customFormat="1" ht="13.5" customHeight="1">
      <c r="A31" s="104"/>
      <c r="B31" s="27"/>
      <c r="C31" s="1099"/>
      <c r="D31" s="1105"/>
      <c r="E31" s="8"/>
      <c r="F31" s="8"/>
      <c r="G31" s="8"/>
      <c r="H31" s="8"/>
      <c r="I31" s="8"/>
      <c r="J31" s="8"/>
      <c r="K31" s="8"/>
      <c r="L31" s="13"/>
      <c r="M31" s="1099"/>
      <c r="N31" s="1099"/>
    </row>
    <row r="32" spans="1:14" s="1" customFormat="1" ht="13.5" customHeight="1">
      <c r="A32" s="104"/>
      <c r="B32" s="27"/>
      <c r="D32" s="3"/>
      <c r="E32" s="52"/>
      <c r="F32" s="55"/>
      <c r="G32" s="55"/>
      <c r="H32" s="55"/>
      <c r="I32" s="55"/>
      <c r="J32" s="55"/>
      <c r="K32" s="55"/>
      <c r="L32" s="3"/>
    </row>
    <row r="33" spans="1:13" s="1" customFormat="1" ht="13.5" customHeight="1">
      <c r="A33" s="104"/>
      <c r="B33" s="27"/>
      <c r="D33" s="3"/>
      <c r="L33" s="3"/>
    </row>
    <row r="34" spans="1:13" s="1" customFormat="1" ht="13.5" customHeight="1">
      <c r="A34" s="104"/>
      <c r="B34" s="27"/>
      <c r="C34" s="1099"/>
      <c r="D34" s="1099"/>
      <c r="E34" s="1099"/>
      <c r="F34" s="1099"/>
      <c r="G34" s="1099"/>
      <c r="H34" s="1099"/>
      <c r="I34" s="1099"/>
      <c r="J34" s="1099"/>
      <c r="K34" s="1099"/>
      <c r="L34" s="1099"/>
      <c r="M34" s="1099"/>
    </row>
    <row r="35" spans="1:13" s="1" customFormat="1" ht="13.5" customHeight="1">
      <c r="A35" s="104"/>
      <c r="B35" s="27"/>
      <c r="C35" s="1099"/>
      <c r="D35" s="1099"/>
      <c r="E35" s="1099"/>
      <c r="F35" s="1099"/>
      <c r="G35" s="1099"/>
      <c r="H35" s="1099"/>
      <c r="I35" s="1099"/>
      <c r="J35" s="1099"/>
      <c r="K35" s="1099"/>
      <c r="L35" s="1099"/>
      <c r="M35" s="1099"/>
    </row>
    <row r="36" spans="1:13" s="1" customFormat="1" ht="13.5" customHeight="1">
      <c r="A36" s="104"/>
      <c r="B36" s="27"/>
      <c r="D36" s="3"/>
      <c r="E36" s="280"/>
      <c r="F36" s="280"/>
      <c r="G36" s="4"/>
      <c r="H36" s="4"/>
      <c r="I36" s="4"/>
      <c r="J36" s="4"/>
      <c r="K36" s="4"/>
      <c r="L36" s="9"/>
      <c r="M36" s="1099"/>
    </row>
    <row r="37" spans="1:13" s="1" customFormat="1" ht="13.5" customHeight="1">
      <c r="A37" s="104"/>
      <c r="B37" s="27"/>
      <c r="D37" s="3"/>
      <c r="L37" s="3"/>
    </row>
    <row r="38" spans="1:13" s="1" customFormat="1" ht="13.5" customHeight="1">
      <c r="A38" s="104"/>
      <c r="B38" s="27"/>
      <c r="D38" s="3"/>
      <c r="E38" s="56"/>
      <c r="F38" s="56"/>
      <c r="G38" s="56"/>
      <c r="H38" s="56"/>
      <c r="I38" s="56"/>
      <c r="J38" s="56"/>
      <c r="K38" s="56"/>
      <c r="L38" s="57"/>
    </row>
    <row r="39" spans="1:13" s="1" customFormat="1" ht="13.5" customHeight="1">
      <c r="A39" s="104"/>
      <c r="B39" s="27"/>
      <c r="D39" s="3"/>
      <c r="E39" s="52"/>
      <c r="F39" s="52"/>
      <c r="G39" s="52"/>
      <c r="H39" s="52"/>
      <c r="I39" s="52"/>
      <c r="J39" s="52"/>
      <c r="K39" s="52"/>
      <c r="L39" s="57"/>
    </row>
    <row r="40" spans="1:13" s="1" customFormat="1" ht="13.5" customHeight="1">
      <c r="A40" s="104"/>
      <c r="B40" s="27"/>
      <c r="D40" s="3"/>
      <c r="E40" s="52"/>
      <c r="F40" s="52"/>
      <c r="G40" s="52"/>
      <c r="H40" s="52"/>
      <c r="I40" s="52"/>
      <c r="J40" s="52"/>
      <c r="K40" s="52"/>
      <c r="L40" s="57"/>
    </row>
    <row r="41" spans="1:13" s="1" customFormat="1" ht="13.5" customHeight="1">
      <c r="A41" s="104"/>
      <c r="B41" s="27"/>
      <c r="D41" s="3"/>
      <c r="E41" s="52"/>
      <c r="F41" s="52"/>
      <c r="G41" s="52"/>
      <c r="H41" s="52"/>
      <c r="I41" s="52"/>
      <c r="J41" s="52"/>
      <c r="K41" s="52"/>
      <c r="L41" s="242"/>
    </row>
    <row r="42" spans="1:13" s="1" customFormat="1" ht="13.5" customHeight="1">
      <c r="A42" s="104"/>
      <c r="B42" s="27"/>
      <c r="D42" s="3"/>
      <c r="L42" s="3"/>
    </row>
    <row r="43" spans="1:13" s="1" customFormat="1" ht="13.5" customHeight="1">
      <c r="A43" s="104"/>
      <c r="B43" s="27"/>
      <c r="D43" s="3"/>
      <c r="E43" s="56"/>
      <c r="F43" s="56"/>
      <c r="G43" s="56"/>
      <c r="H43" s="56"/>
      <c r="I43" s="56"/>
      <c r="J43" s="56"/>
      <c r="K43" s="56"/>
      <c r="L43" s="57"/>
    </row>
    <row r="44" spans="1:13" ht="13.5" customHeight="1">
      <c r="A44" s="292"/>
      <c r="B44" s="27"/>
      <c r="C44" s="1101"/>
      <c r="D44" s="3"/>
      <c r="E44" s="6"/>
      <c r="F44" s="6"/>
      <c r="G44" s="6"/>
      <c r="H44" s="6"/>
      <c r="I44" s="6"/>
      <c r="J44" s="6"/>
      <c r="K44" s="6"/>
      <c r="L44" s="14"/>
      <c r="M44" s="1101"/>
    </row>
    <row r="45" spans="1:13" ht="13.5" customHeight="1">
      <c r="A45" s="292"/>
      <c r="B45" s="27"/>
      <c r="C45" s="1101"/>
      <c r="D45" s="3"/>
      <c r="E45" s="6"/>
      <c r="F45" s="6"/>
      <c r="G45" s="6"/>
      <c r="H45" s="6"/>
      <c r="I45" s="6"/>
      <c r="J45" s="6"/>
      <c r="K45" s="6"/>
      <c r="L45" s="14"/>
      <c r="M45" s="1101"/>
    </row>
    <row r="46" spans="1:13" ht="13.5" customHeight="1">
      <c r="A46" s="292"/>
      <c r="B46" s="27"/>
      <c r="C46" s="1101"/>
      <c r="D46" s="3"/>
      <c r="E46" s="6"/>
      <c r="F46" s="6"/>
      <c r="G46" s="6"/>
      <c r="H46" s="6"/>
      <c r="I46" s="6"/>
      <c r="J46" s="6"/>
      <c r="K46" s="6"/>
      <c r="L46" s="14"/>
      <c r="M46" s="1101"/>
    </row>
    <row r="47" spans="1:13" ht="13.5" customHeight="1">
      <c r="A47" s="292"/>
      <c r="B47" s="27"/>
      <c r="C47" s="1101"/>
      <c r="D47" s="3"/>
      <c r="E47" s="6"/>
      <c r="F47" s="6"/>
      <c r="G47" s="6"/>
      <c r="H47" s="6"/>
      <c r="I47" s="6"/>
      <c r="J47" s="6"/>
      <c r="K47" s="6"/>
      <c r="L47" s="14"/>
      <c r="M47" s="1101"/>
    </row>
    <row r="48" spans="1:13" ht="13.5" customHeight="1">
      <c r="A48" s="292"/>
      <c r="B48" s="27"/>
      <c r="C48" s="1101"/>
      <c r="D48" s="3"/>
      <c r="E48" s="6"/>
      <c r="F48" s="6"/>
      <c r="G48" s="6"/>
      <c r="H48" s="6"/>
      <c r="I48" s="6"/>
      <c r="J48" s="6"/>
      <c r="K48" s="6"/>
      <c r="L48" s="14"/>
      <c r="M48" s="1101"/>
    </row>
    <row r="49" spans="1:21" ht="13.5" customHeight="1">
      <c r="A49" s="292"/>
      <c r="B49" s="27"/>
      <c r="C49" s="1101"/>
      <c r="D49" s="3"/>
      <c r="E49" s="6"/>
      <c r="F49" s="6"/>
      <c r="G49" s="6"/>
      <c r="H49" s="6"/>
      <c r="I49" s="6"/>
      <c r="J49" s="6"/>
      <c r="K49" s="6"/>
      <c r="L49" s="242"/>
      <c r="M49" s="1101"/>
      <c r="N49" s="1101"/>
      <c r="O49" s="1101"/>
      <c r="P49" s="1101"/>
      <c r="Q49" s="1101"/>
      <c r="R49" s="1101"/>
      <c r="S49" s="1101"/>
      <c r="T49" s="1101"/>
      <c r="U49" s="1101"/>
    </row>
    <row r="50" spans="1:21" ht="13.5" customHeight="1">
      <c r="A50" s="292"/>
      <c r="B50" s="27"/>
      <c r="C50" s="1101"/>
      <c r="E50" s="1101"/>
      <c r="F50" s="1101"/>
      <c r="G50" s="1101"/>
      <c r="H50" s="1101"/>
      <c r="I50" s="1101"/>
      <c r="J50" s="1101"/>
      <c r="K50" s="1101"/>
      <c r="L50" s="16"/>
      <c r="M50" s="1101"/>
      <c r="N50" s="1101"/>
      <c r="O50" s="1101"/>
      <c r="P50" s="1101"/>
      <c r="Q50" s="1101"/>
      <c r="R50" s="1101"/>
      <c r="S50" s="1101"/>
      <c r="T50" s="1101"/>
      <c r="U50" s="1101"/>
    </row>
    <row r="51" spans="1:21" ht="13.5" customHeight="1">
      <c r="A51" s="292"/>
      <c r="B51" s="27"/>
      <c r="C51" s="1101"/>
      <c r="D51" s="3"/>
      <c r="E51" s="56"/>
      <c r="F51" s="56"/>
      <c r="G51" s="56"/>
      <c r="H51" s="56"/>
      <c r="I51" s="56"/>
      <c r="J51" s="56"/>
      <c r="K51" s="56"/>
      <c r="L51" s="14"/>
      <c r="M51" s="1101"/>
      <c r="N51" s="1101"/>
      <c r="O51" s="1101"/>
      <c r="P51" s="1101"/>
      <c r="Q51" s="1101"/>
      <c r="R51" s="1101"/>
      <c r="S51" s="1101"/>
      <c r="T51" s="1101"/>
      <c r="U51" s="1101"/>
    </row>
    <row r="52" spans="1:21" ht="13.5" customHeight="1">
      <c r="A52" s="292"/>
      <c r="B52" s="27"/>
      <c r="C52" s="1101"/>
      <c r="D52" s="3"/>
      <c r="E52" s="6"/>
      <c r="F52" s="6"/>
      <c r="G52" s="6"/>
      <c r="H52" s="6"/>
      <c r="I52" s="6"/>
      <c r="J52" s="6"/>
      <c r="K52" s="6"/>
      <c r="L52" s="14"/>
      <c r="M52" s="1101"/>
      <c r="N52" s="1101"/>
      <c r="O52" s="1101"/>
      <c r="P52" s="1101"/>
      <c r="Q52" s="1101"/>
      <c r="R52" s="1101"/>
      <c r="S52" s="1101"/>
      <c r="T52" s="1101"/>
      <c r="U52" s="1101"/>
    </row>
    <row r="53" spans="1:21" ht="13.5" customHeight="1">
      <c r="A53" s="292"/>
      <c r="B53" s="27"/>
      <c r="C53" s="1101"/>
      <c r="D53" s="3"/>
      <c r="E53" s="6"/>
      <c r="F53" s="6"/>
      <c r="G53" s="6"/>
      <c r="H53" s="6"/>
      <c r="I53" s="6"/>
      <c r="J53" s="6"/>
      <c r="K53" s="6"/>
      <c r="L53" s="14"/>
      <c r="M53" s="1101"/>
      <c r="N53" s="1101"/>
      <c r="O53" s="1101"/>
      <c r="P53" s="1101"/>
      <c r="Q53" s="1101"/>
      <c r="R53" s="1101"/>
      <c r="S53" s="1101"/>
      <c r="T53" s="1101"/>
      <c r="U53" s="1101"/>
    </row>
    <row r="54" spans="1:21" ht="13.5" customHeight="1">
      <c r="A54" s="292"/>
      <c r="B54" s="27"/>
      <c r="C54" s="1101"/>
      <c r="D54" s="3"/>
      <c r="E54" s="6"/>
      <c r="F54" s="6"/>
      <c r="G54" s="6"/>
      <c r="H54" s="6"/>
      <c r="I54" s="6"/>
      <c r="J54" s="6"/>
      <c r="K54" s="6"/>
      <c r="L54" s="14"/>
      <c r="M54" s="1101"/>
      <c r="N54" s="1101"/>
      <c r="O54" s="1101"/>
      <c r="P54" s="1101"/>
      <c r="Q54" s="1101"/>
      <c r="R54" s="1101"/>
      <c r="S54" s="1101"/>
      <c r="T54" s="1101"/>
      <c r="U54" s="1101"/>
    </row>
    <row r="55" spans="1:21" ht="13.5" customHeight="1">
      <c r="A55" s="292"/>
      <c r="B55" s="27"/>
      <c r="C55" s="1101"/>
      <c r="D55" s="3"/>
      <c r="E55" s="6"/>
      <c r="F55" s="6"/>
      <c r="G55" s="6"/>
      <c r="H55" s="6"/>
      <c r="I55" s="6"/>
      <c r="J55" s="6"/>
      <c r="K55" s="6"/>
      <c r="L55" s="14"/>
      <c r="M55" s="1101"/>
      <c r="N55" s="1101"/>
      <c r="O55" s="1101"/>
      <c r="P55" s="1101"/>
      <c r="Q55" s="1101"/>
      <c r="R55" s="1101"/>
      <c r="S55" s="1101"/>
      <c r="T55" s="1101"/>
      <c r="U55" s="1101"/>
    </row>
    <row r="56" spans="1:21" ht="13.5" customHeight="1">
      <c r="A56" s="292"/>
      <c r="B56" s="27"/>
      <c r="C56" s="1101"/>
      <c r="D56" s="3"/>
      <c r="E56" s="6"/>
      <c r="F56" s="6"/>
      <c r="G56" s="6"/>
      <c r="H56" s="6"/>
      <c r="I56" s="6"/>
      <c r="J56" s="6"/>
      <c r="K56" s="6"/>
      <c r="L56" s="242"/>
      <c r="M56" s="1101"/>
      <c r="N56" s="1101"/>
      <c r="O56" s="1101"/>
      <c r="P56" s="1101"/>
      <c r="Q56" s="1101"/>
      <c r="R56" s="1101"/>
      <c r="S56" s="1101"/>
      <c r="T56" s="1101"/>
      <c r="U56" s="1101"/>
    </row>
    <row r="57" spans="1:21" ht="13.5" customHeight="1">
      <c r="A57" s="292"/>
      <c r="B57" s="27"/>
      <c r="C57" s="1101"/>
      <c r="E57" s="1101"/>
      <c r="F57" s="1101"/>
      <c r="G57" s="1101"/>
      <c r="H57" s="1101"/>
      <c r="I57" s="1101"/>
      <c r="J57" s="1101"/>
      <c r="K57" s="1101"/>
      <c r="L57" s="16"/>
      <c r="M57" s="1101"/>
      <c r="N57" s="1101"/>
      <c r="O57" s="1101"/>
      <c r="P57" s="1101"/>
      <c r="Q57" s="1101"/>
      <c r="R57" s="1101"/>
      <c r="S57" s="1101"/>
      <c r="T57" s="1101"/>
      <c r="U57" s="1101"/>
    </row>
    <row r="58" spans="1:21" ht="13.5" customHeight="1">
      <c r="A58" s="292"/>
      <c r="B58" s="27"/>
      <c r="C58" s="1101"/>
      <c r="D58" s="3"/>
      <c r="E58" s="56"/>
      <c r="F58" s="56"/>
      <c r="G58" s="56"/>
      <c r="H58" s="56"/>
      <c r="I58" s="56"/>
      <c r="J58" s="56"/>
      <c r="K58" s="56"/>
      <c r="L58" s="14"/>
      <c r="M58" s="1101"/>
      <c r="N58" s="1101"/>
      <c r="O58" s="1101"/>
      <c r="P58" s="1101"/>
      <c r="Q58" s="1101"/>
      <c r="R58" s="1101"/>
      <c r="S58" s="1101"/>
      <c r="T58" s="1101"/>
      <c r="U58" s="1101"/>
    </row>
    <row r="59" spans="1:21" ht="13.5" customHeight="1">
      <c r="A59" s="292"/>
      <c r="B59" s="27"/>
      <c r="C59" s="1101"/>
      <c r="D59" s="3"/>
      <c r="E59" s="6"/>
      <c r="F59" s="6"/>
      <c r="G59" s="6"/>
      <c r="H59" s="6"/>
      <c r="I59" s="6"/>
      <c r="J59" s="6"/>
      <c r="K59" s="6"/>
      <c r="L59" s="14"/>
      <c r="M59" s="1101"/>
      <c r="N59" s="1101"/>
      <c r="O59" s="1101"/>
      <c r="P59" s="1101"/>
      <c r="Q59" s="1101"/>
      <c r="R59" s="1101"/>
      <c r="S59" s="1101"/>
      <c r="T59" s="1101"/>
      <c r="U59" s="1101"/>
    </row>
    <row r="60" spans="1:21" ht="13.5" customHeight="1">
      <c r="A60" s="292"/>
      <c r="B60" s="27"/>
      <c r="C60" s="1101"/>
      <c r="D60" s="3"/>
      <c r="E60" s="6"/>
      <c r="F60" s="6"/>
      <c r="G60" s="6"/>
      <c r="H60" s="6"/>
      <c r="I60" s="6"/>
      <c r="J60" s="6"/>
      <c r="K60" s="6"/>
      <c r="L60" s="242"/>
      <c r="M60" s="1101"/>
      <c r="N60" s="1101"/>
      <c r="O60" s="1101"/>
      <c r="P60" s="1101"/>
      <c r="Q60" s="1101"/>
      <c r="R60" s="1101"/>
      <c r="S60" s="1101"/>
      <c r="T60" s="1101"/>
      <c r="U60" s="1101"/>
    </row>
    <row r="61" spans="1:21" s="5" customFormat="1" ht="13.5" customHeight="1">
      <c r="A61" s="292"/>
      <c r="B61" s="27"/>
      <c r="C61" s="1099"/>
      <c r="D61" s="1105"/>
      <c r="E61" s="8"/>
      <c r="F61" s="8"/>
      <c r="G61" s="8"/>
      <c r="H61" s="8"/>
      <c r="I61" s="8"/>
      <c r="J61" s="8"/>
      <c r="K61" s="8"/>
      <c r="L61" s="13"/>
      <c r="M61" s="1099"/>
      <c r="N61" s="1099"/>
      <c r="O61" s="1099"/>
      <c r="P61" s="1099"/>
      <c r="Q61" s="1101"/>
      <c r="R61" s="1101"/>
      <c r="S61" s="1101"/>
      <c r="T61" s="1101"/>
      <c r="U61" s="1101"/>
    </row>
    <row r="62" spans="1:21" ht="13.5" customHeight="1">
      <c r="A62" s="292"/>
      <c r="B62" s="27"/>
      <c r="C62" s="1101"/>
      <c r="E62" s="1101"/>
      <c r="F62" s="1101"/>
      <c r="G62" s="1101"/>
      <c r="H62" s="1101"/>
      <c r="I62" s="1101"/>
      <c r="J62" s="1101"/>
      <c r="K62" s="1101"/>
      <c r="M62" s="1101"/>
      <c r="N62" s="1101"/>
      <c r="O62" s="1101"/>
      <c r="P62" s="1101"/>
      <c r="Q62" s="1101"/>
      <c r="R62" s="1101"/>
      <c r="S62" s="1101"/>
      <c r="T62" s="1101"/>
      <c r="U62" s="1101"/>
    </row>
    <row r="63" spans="1:21" ht="13.5" customHeight="1">
      <c r="A63" s="292"/>
      <c r="B63" s="27"/>
      <c r="C63" s="1101"/>
      <c r="E63" s="1101"/>
      <c r="F63" s="1101"/>
      <c r="G63" s="1101"/>
      <c r="H63" s="1101"/>
      <c r="I63" s="1101"/>
      <c r="J63" s="1101"/>
      <c r="K63" s="1101"/>
      <c r="M63" s="1101"/>
      <c r="N63" s="1101"/>
      <c r="O63" s="1101"/>
      <c r="P63" s="1101"/>
      <c r="Q63" s="1101"/>
      <c r="R63" s="1101"/>
      <c r="S63" s="1101"/>
      <c r="T63" s="1101"/>
      <c r="U63" s="1101"/>
    </row>
    <row r="64" spans="1:21" ht="13.5" customHeight="1">
      <c r="A64" s="292"/>
      <c r="B64" s="27"/>
      <c r="C64" s="1099"/>
      <c r="D64" s="1099"/>
      <c r="E64" s="1099"/>
      <c r="F64" s="1099"/>
      <c r="G64" s="1099"/>
      <c r="H64" s="1099"/>
      <c r="I64" s="1099"/>
      <c r="J64" s="1099"/>
      <c r="K64" s="1099"/>
      <c r="L64" s="1099"/>
      <c r="M64" s="1101"/>
      <c r="N64" s="1101"/>
      <c r="O64" s="1101"/>
      <c r="P64" s="1101"/>
      <c r="Q64" s="1101"/>
      <c r="R64" s="1101"/>
      <c r="S64" s="1101"/>
      <c r="T64" s="1101"/>
      <c r="U64" s="1101"/>
    </row>
    <row r="65" spans="1:21" ht="13.5" customHeight="1">
      <c r="A65" s="292"/>
      <c r="B65" s="27"/>
      <c r="C65" s="1101"/>
      <c r="E65" s="280"/>
      <c r="F65" s="280"/>
      <c r="G65" s="4"/>
      <c r="H65" s="4"/>
      <c r="I65" s="4"/>
      <c r="J65" s="4"/>
      <c r="K65" s="4"/>
      <c r="L65" s="9"/>
      <c r="M65" s="1101"/>
      <c r="N65" s="1101"/>
      <c r="O65" s="1101"/>
      <c r="P65" s="1101"/>
      <c r="Q65" s="1101"/>
      <c r="R65" s="1101"/>
      <c r="S65" s="1101"/>
      <c r="T65" s="1101"/>
      <c r="U65" s="1101"/>
    </row>
    <row r="66" spans="1:21" ht="13.5" customHeight="1">
      <c r="A66" s="292"/>
      <c r="B66" s="27"/>
      <c r="C66" s="1101"/>
      <c r="E66" s="1101"/>
      <c r="F66" s="1101"/>
      <c r="G66" s="1101"/>
      <c r="H66" s="1101"/>
      <c r="I66" s="1101"/>
      <c r="J66" s="1101"/>
      <c r="K66" s="1101"/>
      <c r="M66" s="1101"/>
      <c r="N66" s="1101"/>
      <c r="O66" s="1101"/>
      <c r="P66" s="1101"/>
      <c r="Q66" s="1101"/>
      <c r="R66" s="1101"/>
      <c r="S66" s="1101"/>
      <c r="T66" s="1101"/>
      <c r="U66" s="1101"/>
    </row>
    <row r="67" spans="1:21" ht="13.5" customHeight="1">
      <c r="A67" s="292"/>
      <c r="B67" s="27"/>
      <c r="C67" s="1101"/>
      <c r="D67" s="3"/>
      <c r="E67" s="56"/>
      <c r="F67" s="56"/>
      <c r="G67" s="56"/>
      <c r="H67" s="56"/>
      <c r="I67" s="56"/>
      <c r="J67" s="56"/>
      <c r="K67" s="56"/>
      <c r="L67" s="242"/>
      <c r="M67" s="1101"/>
      <c r="N67" s="1101"/>
      <c r="O67" s="1101"/>
      <c r="P67" s="1101"/>
      <c r="Q67" s="1101"/>
      <c r="R67" s="1101"/>
      <c r="S67" s="1101"/>
      <c r="T67" s="1101"/>
      <c r="U67" s="1101"/>
    </row>
    <row r="68" spans="1:21" ht="13.5" customHeight="1">
      <c r="A68" s="292"/>
      <c r="B68" s="27"/>
      <c r="C68" s="1101"/>
      <c r="D68" s="3"/>
      <c r="E68" s="53"/>
      <c r="F68" s="53"/>
      <c r="G68" s="53"/>
      <c r="H68" s="53"/>
      <c r="I68" s="53"/>
      <c r="J68" s="53"/>
      <c r="K68" s="53"/>
      <c r="L68" s="242"/>
      <c r="M68" s="1101"/>
      <c r="N68" s="1101"/>
      <c r="O68" s="1101"/>
      <c r="P68" s="1101"/>
      <c r="Q68" s="1101"/>
      <c r="R68" s="1101"/>
      <c r="S68" s="1101"/>
      <c r="T68" s="1101"/>
      <c r="U68" s="1101"/>
    </row>
    <row r="69" spans="1:21" ht="13.5" customHeight="1">
      <c r="A69" s="292"/>
      <c r="B69" s="27"/>
      <c r="C69" s="1101"/>
      <c r="D69" s="3"/>
      <c r="E69" s="12"/>
      <c r="F69" s="12"/>
      <c r="G69" s="12"/>
      <c r="H69" s="12"/>
      <c r="I69" s="12"/>
      <c r="J69" s="12"/>
      <c r="K69" s="12"/>
      <c r="L69" s="242"/>
      <c r="M69" s="1101"/>
      <c r="N69" s="1101"/>
      <c r="O69" s="1101"/>
      <c r="P69" s="1101"/>
      <c r="Q69" s="1101"/>
      <c r="R69" s="1101"/>
      <c r="S69" s="1101"/>
      <c r="T69" s="1101"/>
      <c r="U69" s="1101"/>
    </row>
    <row r="70" spans="1:21" ht="13.5" customHeight="1">
      <c r="A70" s="292"/>
      <c r="B70" s="27"/>
      <c r="C70" s="1101"/>
      <c r="D70" s="3"/>
      <c r="E70" s="6"/>
      <c r="F70" s="6"/>
      <c r="G70" s="6"/>
      <c r="H70" s="6"/>
      <c r="I70" s="6"/>
      <c r="J70" s="6"/>
      <c r="K70" s="6"/>
      <c r="L70" s="242"/>
      <c r="M70" s="1101"/>
      <c r="N70" s="1101"/>
      <c r="O70" s="1101"/>
      <c r="P70" s="1101"/>
      <c r="Q70" s="1101"/>
      <c r="R70" s="1101"/>
      <c r="S70" s="1101"/>
      <c r="T70" s="1101"/>
      <c r="U70" s="1101"/>
    </row>
    <row r="71" spans="1:21" ht="13.5" customHeight="1">
      <c r="A71" s="292"/>
      <c r="B71" s="27"/>
      <c r="C71" s="1101"/>
      <c r="E71" s="1101"/>
      <c r="F71" s="1101"/>
      <c r="G71" s="1101"/>
      <c r="H71" s="1101"/>
      <c r="I71" s="1101"/>
      <c r="J71" s="1101"/>
      <c r="K71" s="1101"/>
      <c r="M71" s="1101"/>
      <c r="N71" s="1101"/>
      <c r="O71" s="1101"/>
      <c r="P71" s="1101"/>
      <c r="Q71" s="1101"/>
      <c r="R71" s="1101"/>
      <c r="S71" s="1101"/>
      <c r="T71" s="1101"/>
      <c r="U71" s="1101"/>
    </row>
    <row r="72" spans="1:21" ht="13.5" customHeight="1">
      <c r="A72" s="292"/>
      <c r="B72" s="27"/>
      <c r="C72" s="1101"/>
      <c r="D72" s="3"/>
      <c r="E72" s="56"/>
      <c r="F72" s="56"/>
      <c r="G72" s="56"/>
      <c r="H72" s="56"/>
      <c r="I72" s="56"/>
      <c r="J72" s="56"/>
      <c r="K72" s="56"/>
      <c r="L72" s="242"/>
      <c r="M72" s="1101"/>
      <c r="N72" s="1101"/>
      <c r="O72" s="1101"/>
      <c r="P72" s="1101"/>
      <c r="Q72" s="1101"/>
      <c r="R72" s="1101"/>
      <c r="S72" s="1101"/>
      <c r="T72" s="1101"/>
      <c r="U72" s="1101"/>
    </row>
    <row r="73" spans="1:21" ht="13.5" customHeight="1">
      <c r="A73" s="292"/>
      <c r="B73" s="27"/>
      <c r="C73" s="1101"/>
      <c r="D73" s="3"/>
      <c r="E73" s="53"/>
      <c r="F73" s="53"/>
      <c r="G73" s="53"/>
      <c r="H73" s="53"/>
      <c r="I73" s="53"/>
      <c r="J73" s="53"/>
      <c r="K73" s="53"/>
      <c r="L73" s="242"/>
      <c r="M73" s="1101"/>
      <c r="N73" s="1101"/>
      <c r="O73" s="1101"/>
      <c r="P73" s="1101"/>
      <c r="Q73" s="1101"/>
      <c r="R73" s="1101"/>
      <c r="S73" s="1101"/>
      <c r="T73" s="1101"/>
      <c r="U73" s="1101"/>
    </row>
    <row r="74" spans="1:21" ht="13.5" customHeight="1">
      <c r="A74" s="292"/>
      <c r="B74" s="27"/>
      <c r="C74" s="1101"/>
      <c r="D74" s="3"/>
      <c r="E74" s="53"/>
      <c r="F74" s="53"/>
      <c r="G74" s="53"/>
      <c r="H74" s="53"/>
      <c r="I74" s="53"/>
      <c r="J74" s="53"/>
      <c r="K74" s="53"/>
      <c r="L74" s="242"/>
      <c r="M74" s="1101"/>
      <c r="N74" s="1101"/>
      <c r="O74" s="1101"/>
      <c r="P74" s="1101"/>
      <c r="Q74" s="1101"/>
      <c r="R74" s="1101"/>
      <c r="S74" s="1101"/>
      <c r="T74" s="1101"/>
      <c r="U74" s="1101"/>
    </row>
    <row r="75" spans="1:21" ht="13.5" customHeight="1">
      <c r="A75" s="292"/>
      <c r="B75" s="27"/>
      <c r="C75" s="1101"/>
      <c r="D75" s="3"/>
      <c r="E75" s="53"/>
      <c r="F75" s="53"/>
      <c r="G75" s="53"/>
      <c r="H75" s="53"/>
      <c r="I75" s="53"/>
      <c r="J75" s="53"/>
      <c r="K75" s="53"/>
      <c r="L75" s="242"/>
      <c r="M75" s="1101"/>
      <c r="N75" s="1101"/>
      <c r="O75" s="1101"/>
      <c r="P75" s="1101"/>
      <c r="Q75" s="1101"/>
      <c r="R75" s="1101"/>
      <c r="S75" s="1101"/>
      <c r="T75" s="1101"/>
      <c r="U75" s="1101"/>
    </row>
    <row r="76" spans="1:21" ht="13.5" customHeight="1">
      <c r="A76" s="292"/>
      <c r="B76" s="27"/>
      <c r="C76" s="1101"/>
      <c r="D76" s="3"/>
      <c r="E76" s="53"/>
      <c r="F76" s="53"/>
      <c r="G76" s="53"/>
      <c r="H76" s="53"/>
      <c r="I76" s="53"/>
      <c r="J76" s="53"/>
      <c r="K76" s="53"/>
      <c r="L76" s="242"/>
      <c r="M76" s="1101"/>
      <c r="N76" s="1101"/>
      <c r="O76" s="1101"/>
      <c r="P76" s="1101"/>
      <c r="Q76" s="1101"/>
      <c r="R76" s="1101"/>
      <c r="S76" s="1101"/>
      <c r="T76" s="1101"/>
      <c r="U76" s="1101"/>
    </row>
    <row r="77" spans="1:21" ht="13.5" customHeight="1">
      <c r="A77" s="292"/>
      <c r="B77" s="27"/>
      <c r="C77" s="1101"/>
      <c r="D77" s="3"/>
      <c r="E77" s="12"/>
      <c r="F77" s="12"/>
      <c r="G77" s="12"/>
      <c r="H77" s="12"/>
      <c r="I77" s="12"/>
      <c r="J77" s="12"/>
      <c r="K77" s="12"/>
      <c r="L77" s="242"/>
      <c r="M77" s="1101"/>
      <c r="N77" s="1101"/>
      <c r="O77" s="1101"/>
      <c r="P77" s="1101"/>
      <c r="Q77" s="1101"/>
      <c r="R77" s="1101"/>
      <c r="S77" s="1101"/>
      <c r="T77" s="1101"/>
      <c r="U77" s="1101"/>
    </row>
    <row r="78" spans="1:21" ht="13.5" customHeight="1">
      <c r="A78" s="292"/>
      <c r="B78" s="27"/>
      <c r="C78" s="1101"/>
      <c r="D78" s="3"/>
      <c r="E78" s="6"/>
      <c r="F78" s="6"/>
      <c r="G78" s="6"/>
      <c r="H78" s="6"/>
      <c r="I78" s="6"/>
      <c r="J78" s="6"/>
      <c r="K78" s="6"/>
      <c r="L78" s="242"/>
      <c r="M78" s="1101"/>
      <c r="N78" s="1101"/>
      <c r="O78" s="1101"/>
      <c r="P78" s="1101"/>
      <c r="Q78" s="1101"/>
      <c r="R78" s="1101"/>
      <c r="S78" s="1101"/>
      <c r="T78" s="1101"/>
      <c r="U78" s="1101"/>
    </row>
    <row r="79" spans="1:21" ht="13.5" customHeight="1">
      <c r="A79" s="292"/>
      <c r="B79" s="27"/>
      <c r="C79" s="1101"/>
      <c r="E79" s="1101"/>
      <c r="F79" s="1101"/>
      <c r="G79" s="1101"/>
      <c r="H79" s="1101"/>
      <c r="I79" s="1101"/>
      <c r="J79" s="1101"/>
      <c r="K79" s="1101"/>
      <c r="M79" s="1101"/>
      <c r="N79" s="1101"/>
      <c r="O79" s="1101"/>
      <c r="P79" s="1101"/>
      <c r="Q79" s="1101"/>
      <c r="R79" s="1101"/>
      <c r="S79" s="1101"/>
      <c r="T79" s="1101"/>
      <c r="U79" s="1101"/>
    </row>
    <row r="80" spans="1:21" ht="13.5" customHeight="1">
      <c r="A80" s="292"/>
      <c r="B80" s="27"/>
      <c r="C80" s="1101"/>
      <c r="D80" s="3"/>
      <c r="E80" s="56"/>
      <c r="F80" s="56"/>
      <c r="G80" s="56"/>
      <c r="H80" s="56"/>
      <c r="I80" s="56"/>
      <c r="J80" s="56"/>
      <c r="K80" s="56"/>
      <c r="L80" s="242"/>
      <c r="M80" s="1101"/>
      <c r="N80" s="1101"/>
      <c r="O80" s="1101"/>
      <c r="P80" s="1101"/>
      <c r="Q80" s="1101"/>
      <c r="R80" s="1101"/>
      <c r="S80" s="1101"/>
      <c r="T80" s="1101"/>
      <c r="U80" s="1101"/>
    </row>
    <row r="81" spans="1:12" ht="13.5" customHeight="1">
      <c r="A81" s="292"/>
      <c r="B81" s="27"/>
      <c r="C81" s="1101"/>
      <c r="D81" s="3"/>
      <c r="E81" s="53"/>
      <c r="F81" s="53"/>
      <c r="G81" s="53"/>
      <c r="H81" s="53"/>
      <c r="I81" s="53"/>
      <c r="J81" s="53"/>
      <c r="K81" s="53"/>
      <c r="L81" s="242"/>
    </row>
    <row r="82" spans="1:12" ht="13.5" customHeight="1">
      <c r="A82" s="292"/>
      <c r="B82" s="27"/>
      <c r="C82" s="1101"/>
      <c r="D82" s="3"/>
      <c r="E82" s="53"/>
      <c r="F82" s="53"/>
      <c r="G82" s="53"/>
      <c r="H82" s="53"/>
      <c r="I82" s="53"/>
      <c r="J82" s="53"/>
      <c r="K82" s="53"/>
      <c r="L82" s="242"/>
    </row>
    <row r="83" spans="1:12" ht="13.5" customHeight="1">
      <c r="A83" s="292"/>
      <c r="B83" s="27"/>
      <c r="C83" s="1101"/>
      <c r="D83" s="3"/>
      <c r="E83" s="53"/>
      <c r="F83" s="53"/>
      <c r="G83" s="53"/>
      <c r="H83" s="53"/>
      <c r="I83" s="53"/>
      <c r="J83" s="53"/>
      <c r="K83" s="53"/>
      <c r="L83" s="242"/>
    </row>
    <row r="84" spans="1:12" ht="13.5" customHeight="1">
      <c r="A84" s="292"/>
      <c r="B84" s="27"/>
      <c r="C84" s="1101"/>
      <c r="D84" s="3"/>
      <c r="E84" s="12"/>
      <c r="F84" s="12"/>
      <c r="G84" s="12"/>
      <c r="H84" s="12"/>
      <c r="I84" s="12"/>
      <c r="J84" s="12"/>
      <c r="K84" s="12"/>
      <c r="L84" s="242"/>
    </row>
    <row r="85" spans="1:12" ht="13.5" customHeight="1">
      <c r="A85" s="292"/>
      <c r="B85" s="27"/>
      <c r="C85" s="1101"/>
      <c r="D85" s="3"/>
      <c r="E85" s="6"/>
      <c r="F85" s="6"/>
      <c r="G85" s="6"/>
      <c r="H85" s="6"/>
      <c r="I85" s="6"/>
      <c r="J85" s="6"/>
      <c r="K85" s="6"/>
      <c r="L85" s="242"/>
    </row>
    <row r="86" spans="1:12" ht="13.5" customHeight="1">
      <c r="A86" s="292"/>
      <c r="B86" s="27"/>
      <c r="C86" s="1101"/>
      <c r="E86" s="1101"/>
      <c r="F86" s="1101"/>
      <c r="G86" s="1101"/>
      <c r="H86" s="1101"/>
      <c r="I86" s="1101"/>
      <c r="J86" s="1101"/>
      <c r="K86" s="1101"/>
    </row>
    <row r="87" spans="1:12" ht="13.5" customHeight="1">
      <c r="A87" s="292"/>
      <c r="B87" s="27"/>
      <c r="C87" s="1101"/>
      <c r="D87" s="3"/>
      <c r="E87" s="56"/>
      <c r="F87" s="56"/>
      <c r="G87" s="56"/>
      <c r="H87" s="56"/>
      <c r="I87" s="56"/>
      <c r="J87" s="56"/>
      <c r="K87" s="56"/>
      <c r="L87" s="242"/>
    </row>
    <row r="88" spans="1:12" ht="13.5" customHeight="1">
      <c r="A88" s="292"/>
      <c r="B88" s="27"/>
      <c r="C88" s="1101"/>
      <c r="D88" s="3"/>
      <c r="E88" s="12"/>
      <c r="F88" s="12"/>
      <c r="G88" s="12"/>
      <c r="H88" s="12"/>
      <c r="I88" s="12"/>
      <c r="J88" s="12"/>
      <c r="K88" s="12"/>
      <c r="L88" s="242"/>
    </row>
    <row r="89" spans="1:12" ht="13.5" customHeight="1">
      <c r="A89" s="292"/>
      <c r="B89" s="27"/>
      <c r="C89" s="1101"/>
      <c r="D89" s="3"/>
      <c r="E89" s="6"/>
      <c r="F89" s="6"/>
      <c r="G89" s="6"/>
      <c r="H89" s="6"/>
      <c r="I89" s="6"/>
      <c r="J89" s="6"/>
      <c r="K89" s="6"/>
      <c r="L89" s="242"/>
    </row>
    <row r="90" spans="1:12" s="5" customFormat="1" ht="13.5" customHeight="1">
      <c r="A90" s="292"/>
      <c r="B90" s="27"/>
      <c r="C90" s="1099"/>
      <c r="D90" s="1105"/>
      <c r="E90" s="17"/>
      <c r="F90" s="17"/>
      <c r="G90" s="17"/>
      <c r="H90" s="17"/>
      <c r="I90" s="17"/>
      <c r="J90" s="17"/>
      <c r="K90" s="17"/>
      <c r="L90" s="13"/>
    </row>
    <row r="91" spans="1:12" ht="13.5" customHeight="1">
      <c r="A91" s="292"/>
      <c r="B91" s="27"/>
      <c r="C91" s="1101"/>
      <c r="E91" s="1101"/>
      <c r="F91" s="1101"/>
      <c r="G91" s="1101"/>
      <c r="H91" s="1101"/>
      <c r="I91" s="1101"/>
      <c r="J91" s="1101"/>
      <c r="K91" s="1101"/>
    </row>
    <row r="92" spans="1:12" ht="13.5" customHeight="1">
      <c r="A92" s="292"/>
      <c r="B92" s="27"/>
      <c r="C92" s="1101"/>
      <c r="E92" s="1101"/>
      <c r="F92" s="1101"/>
      <c r="G92" s="1101"/>
      <c r="H92" s="1101"/>
      <c r="I92" s="1101"/>
      <c r="J92" s="1101"/>
      <c r="K92" s="1101"/>
    </row>
    <row r="93" spans="1:12" ht="13.5" customHeight="1">
      <c r="A93" s="292"/>
      <c r="B93" s="27"/>
      <c r="C93" s="1101"/>
      <c r="E93" s="1101"/>
      <c r="F93" s="1101"/>
      <c r="G93" s="1101"/>
      <c r="H93" s="1101"/>
      <c r="I93" s="1101"/>
      <c r="J93" s="1101"/>
      <c r="K93" s="1101"/>
    </row>
    <row r="94" spans="1:12" ht="13.5" customHeight="1">
      <c r="A94" s="292"/>
      <c r="B94" s="27"/>
      <c r="C94" s="1101"/>
      <c r="E94" s="1101"/>
      <c r="F94" s="1101"/>
      <c r="G94" s="1101"/>
      <c r="H94" s="1101"/>
      <c r="I94" s="1101"/>
      <c r="J94" s="1101"/>
      <c r="K94" s="1101"/>
    </row>
    <row r="95" spans="1:12" ht="13.5" customHeight="1">
      <c r="A95" s="292"/>
      <c r="B95" s="27"/>
      <c r="C95" s="1101"/>
      <c r="E95" s="1101"/>
      <c r="F95" s="1101"/>
      <c r="G95" s="1101"/>
      <c r="H95" s="1101"/>
      <c r="I95" s="1101"/>
      <c r="J95" s="1101"/>
      <c r="K95" s="1101"/>
    </row>
    <row r="96" spans="1:12" ht="13.5" customHeight="1">
      <c r="A96" s="292"/>
      <c r="B96" s="27"/>
      <c r="C96" s="1101"/>
      <c r="E96" s="1101"/>
      <c r="F96" s="1101"/>
      <c r="G96" s="1101"/>
      <c r="H96" s="1101"/>
      <c r="I96" s="1101"/>
      <c r="J96" s="1101"/>
      <c r="K96" s="1101"/>
    </row>
    <row r="97" spans="1:12" ht="13.5" customHeight="1">
      <c r="A97" s="292"/>
      <c r="B97" s="27"/>
      <c r="C97" s="1101"/>
      <c r="E97" s="1101"/>
      <c r="F97" s="1101"/>
      <c r="G97" s="1101"/>
      <c r="H97" s="1101"/>
      <c r="I97" s="1101"/>
      <c r="J97" s="1101"/>
      <c r="K97" s="1101"/>
    </row>
    <row r="98" spans="1:12" ht="13.5" customHeight="1">
      <c r="A98" s="292"/>
      <c r="B98" s="27"/>
      <c r="C98" s="1101"/>
      <c r="E98" s="1101"/>
      <c r="F98" s="1101"/>
      <c r="G98" s="1101"/>
      <c r="H98" s="1101"/>
      <c r="I98" s="1101"/>
      <c r="J98" s="1101"/>
      <c r="K98" s="1101"/>
    </row>
    <row r="99" spans="1:12" ht="13.5" customHeight="1">
      <c r="A99" s="50"/>
      <c r="B99" s="27"/>
      <c r="C99" s="1101"/>
      <c r="E99" s="1101"/>
      <c r="F99" s="1101"/>
      <c r="G99" s="1101"/>
      <c r="H99" s="1101"/>
      <c r="I99" s="1101"/>
      <c r="J99" s="1101"/>
      <c r="K99" s="1101"/>
    </row>
    <row r="100" spans="1:12" ht="13.5" customHeight="1">
      <c r="A100" s="50"/>
      <c r="B100" s="27"/>
      <c r="C100" s="1101"/>
      <c r="E100" s="1101"/>
      <c r="F100" s="1101"/>
      <c r="G100" s="1101"/>
      <c r="H100" s="1101"/>
      <c r="I100" s="1101"/>
      <c r="J100" s="1101"/>
      <c r="K100" s="1101"/>
    </row>
    <row r="101" spans="1:12" ht="13.5" customHeight="1">
      <c r="A101" s="50"/>
      <c r="B101" s="27"/>
      <c r="C101" s="1101"/>
      <c r="E101" s="192"/>
      <c r="F101" s="192"/>
      <c r="G101" s="192"/>
      <c r="H101" s="192"/>
      <c r="I101" s="192"/>
      <c r="J101" s="192"/>
      <c r="K101" s="192"/>
      <c r="L101" s="57"/>
    </row>
    <row r="102" spans="1:12">
      <c r="A102" s="50"/>
      <c r="B102" s="27"/>
      <c r="C102" s="1101"/>
      <c r="E102" s="1101"/>
      <c r="F102" s="1101"/>
      <c r="G102" s="1101"/>
      <c r="H102" s="1101"/>
      <c r="I102" s="1101"/>
      <c r="J102" s="1101"/>
      <c r="K102" s="1101"/>
    </row>
  </sheetData>
  <phoneticPr fontId="14" type="noConversion"/>
  <hyperlinks>
    <hyperlink ref="A7" location="'Overall Results PY 2016'!A1" display="PY2016 Overall Results" xr:uid="{00000000-0004-0000-0100-000000000000}"/>
    <hyperlink ref="A10" location="'Block Bidding'!A4" display="Block Bidding" xr:uid="{00000000-0004-0000-0100-000001000000}"/>
    <hyperlink ref="A12" location="'Small Bus. Lighting'!A4" display="Small Bus. Lighting" xr:uid="{00000000-0004-0000-0100-000002000000}"/>
    <hyperlink ref="A14" location="'Income-Eligible Multi-Family'!A4" display="Income-Eligible Multi-Family" xr:uid="{00000000-0004-0000-0100-000003000000}"/>
    <hyperlink ref="A13" location="'Whole House Efficiency'!A4" display="Whole House Efficiency" xr:uid="{00000000-0004-0000-0100-000004000000}"/>
    <hyperlink ref="A15" location="'Home Lighting Rebate'!A4" display="Home Lighting Rebate" xr:uid="{00000000-0004-0000-0100-000005000000}"/>
    <hyperlink ref="A16" location="HER!A4" display="Home Energy Report" xr:uid="{00000000-0004-0000-0100-000006000000}"/>
    <hyperlink ref="A17" location="IEHER!A4" display="IEHER" xr:uid="{00000000-0004-0000-0100-000007000000}"/>
    <hyperlink ref="A18" location="OEA!A4" display="OEA: Energy Analyzer" xr:uid="{00000000-0004-0000-0100-000008000000}"/>
    <hyperlink ref="A19" location="'Res Programmable Thermostat'!A4" display="Res Programmable Thermostat" xr:uid="{00000000-0004-0000-0100-000009000000}"/>
    <hyperlink ref="A20" location="'Bus Programmable Thermostat'!A4" display="Bus Programmable Thermostat" xr:uid="{00000000-0004-0000-0100-00000A000000}"/>
    <hyperlink ref="A21" location="'Demand Response Incentive'!A4" display="Demand Response Incentive" xr:uid="{00000000-0004-0000-0100-00000B000000}"/>
    <hyperlink ref="A9" location="'Business EER - Custom'!A4" display="Business EER - Custom" xr:uid="{00000000-0004-0000-0100-00000C000000}"/>
    <hyperlink ref="A6" location="'Overall Results PY 2017'!A1" display="PY2017 Overall Results" xr:uid="{00000000-0004-0000-0100-00000F000000}"/>
    <hyperlink ref="A8" location="'Business EER - Standard'!A4" display="Business EER - Standard" xr:uid="{17C49E68-A5EF-4DA8-B587-31B99EBC93B7}"/>
    <hyperlink ref="A11" location="'Business EER - SEM'!A4" display="Business EER - SEM" xr:uid="{53F37CA6-C95B-4E42-896A-1507F393CBC9}"/>
    <hyperlink ref="A5" location="'Overall Results PY 2018'!A1" display="PY2018 Overall Results" xr:uid="{921EAD42-C604-4245-A0A6-3DF0CB3206D5}"/>
    <hyperlink ref="A4" location="'Overall Results PY 2019'!A1" display="PY2019 Overall Results" xr:uid="{27CEA615-FF99-4CC6-B8FF-A5F194D1B7AF}"/>
  </hyperlinks>
  <pageMargins left="0.7" right="0.7" top="0.75" bottom="0.75" header="0.3" footer="0.3"/>
  <pageSetup orientation="landscape" verticalDpi="200" r:id="rId1"/>
  <headerFooter alignWithMargins="0">
    <oddFooter>&amp;R&amp;1#&amp;"Calibri"&amp;10&amp;KA80000Internal Use Only</oddFooter>
  </headerFooter>
  <rowBreaks count="1" manualBreakCount="1">
    <brk id="62"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X19"/>
  <sheetViews>
    <sheetView workbookViewId="0">
      <selection activeCell="K28" sqref="K28"/>
    </sheetView>
  </sheetViews>
  <sheetFormatPr defaultColWidth="9.33203125" defaultRowHeight="13.2"/>
  <cols>
    <col min="1" max="1" width="23" style="564" bestFit="1" customWidth="1"/>
    <col min="2" max="3" width="11.33203125" style="564" bestFit="1" customWidth="1"/>
    <col min="4" max="4" width="9.33203125" style="564"/>
    <col min="5" max="6" width="11.33203125" style="564" bestFit="1" customWidth="1"/>
    <col min="7" max="7" width="15.6640625" style="564" customWidth="1"/>
    <col min="8" max="16384" width="9.33203125" style="564"/>
  </cols>
  <sheetData>
    <row r="2" spans="1:24">
      <c r="A2" s="1228" t="s">
        <v>59</v>
      </c>
      <c r="B2" s="1228"/>
      <c r="C2" s="1228"/>
      <c r="D2" s="1228"/>
      <c r="E2" s="1228"/>
      <c r="F2" s="1228"/>
      <c r="G2" s="1228"/>
    </row>
    <row r="3" spans="1:24" ht="13.8" thickBot="1">
      <c r="A3" s="1229" t="s">
        <v>60</v>
      </c>
      <c r="B3" s="1107"/>
      <c r="C3" s="1107" t="s">
        <v>61</v>
      </c>
      <c r="D3" s="565"/>
      <c r="E3" s="1231" t="s">
        <v>62</v>
      </c>
      <c r="F3" s="1232"/>
      <c r="G3" s="1232"/>
      <c r="H3" s="566"/>
    </row>
    <row r="4" spans="1:24" ht="40.799999999999997" thickTop="1" thickBot="1">
      <c r="A4" s="1230"/>
      <c r="B4" s="1106" t="s">
        <v>63</v>
      </c>
      <c r="C4" s="1106" t="s">
        <v>64</v>
      </c>
      <c r="D4" s="567" t="s">
        <v>65</v>
      </c>
      <c r="E4" s="568" t="s">
        <v>66</v>
      </c>
      <c r="F4" s="1106" t="s">
        <v>64</v>
      </c>
      <c r="G4" s="1106" t="s">
        <v>67</v>
      </c>
      <c r="H4" s="1106" t="s">
        <v>68</v>
      </c>
    </row>
    <row r="5" spans="1:24" ht="13.5" customHeight="1" thickTop="1" thickBot="1">
      <c r="A5" s="569" t="s">
        <v>69</v>
      </c>
      <c r="B5" s="569">
        <f>'Overall Results PY 2019'!C63</f>
        <v>247342341.47690019</v>
      </c>
      <c r="C5" s="569">
        <f>'Overall Results PY 2019'!D63</f>
        <v>216435160.13577408</v>
      </c>
      <c r="D5" s="216">
        <f>C5/B5</f>
        <v>0.8750429014434935</v>
      </c>
      <c r="E5" s="569">
        <f>'Overall Results PY 2019'!F63</f>
        <v>156660544.00899428</v>
      </c>
      <c r="F5" s="569">
        <f>'Overall Results PY 2019'!G63</f>
        <v>196249370.08276671</v>
      </c>
      <c r="G5" s="215">
        <f>F5/E5</f>
        <v>1.2527045104062675</v>
      </c>
      <c r="H5" s="215">
        <f>F5/$F$9</f>
        <v>0.69283134960010029</v>
      </c>
    </row>
    <row r="6" spans="1:24" ht="12.75" customHeight="1" thickBot="1">
      <c r="A6" s="569" t="s">
        <v>70</v>
      </c>
      <c r="B6" s="569">
        <f>'Overall Results PY 2019'!C69</f>
        <v>83537018.931078851</v>
      </c>
      <c r="C6" s="569">
        <f>'Overall Results PY 2019'!D69</f>
        <v>85643345.721784651</v>
      </c>
      <c r="D6" s="216">
        <f t="shared" ref="D6:D9" si="0">C6/B6</f>
        <v>1.0252142920307414</v>
      </c>
      <c r="E6" s="569">
        <f>'Overall Results PY 2019'!F69</f>
        <v>65922822.034124643</v>
      </c>
      <c r="F6" s="569">
        <f>'Overall Results PY 2019'!G69</f>
        <v>71354802.357272342</v>
      </c>
      <c r="G6" s="215">
        <f t="shared" ref="G6:G8" si="1">F6/E6</f>
        <v>1.082399086621866</v>
      </c>
      <c r="H6" s="215">
        <f>F6/$F$9</f>
        <v>0.25190829400770964</v>
      </c>
    </row>
    <row r="7" spans="1:24" ht="13.8" thickBot="1">
      <c r="A7" s="569" t="s">
        <v>71</v>
      </c>
      <c r="B7" s="569">
        <f>'Overall Results PY 2019'!C73</f>
        <v>10627891</v>
      </c>
      <c r="C7" s="569">
        <f>'Overall Results PY 2019'!D73</f>
        <v>9845155</v>
      </c>
      <c r="D7" s="216">
        <f t="shared" si="0"/>
        <v>0.9263507689343069</v>
      </c>
      <c r="E7" s="569">
        <f>'Overall Results PY 2019'!F73</f>
        <v>15544696.89999998</v>
      </c>
      <c r="F7" s="569">
        <f>'Overall Results PY 2019'!G73</f>
        <v>9845155</v>
      </c>
      <c r="G7" s="215">
        <f t="shared" si="1"/>
        <v>0.63334493192980901</v>
      </c>
      <c r="H7" s="215">
        <f>F7/$F$9</f>
        <v>3.475696264806076E-2</v>
      </c>
    </row>
    <row r="8" spans="1:24" ht="13.8" thickBot="1">
      <c r="A8" s="569" t="s">
        <v>72</v>
      </c>
      <c r="B8" s="569">
        <f>'Overall Results PY 2019'!C78</f>
        <v>7822548</v>
      </c>
      <c r="C8" s="569">
        <f>'Overall Results PY 2019'!D78</f>
        <v>5807731</v>
      </c>
      <c r="D8" s="216">
        <f t="shared" si="0"/>
        <v>0.74243469007796437</v>
      </c>
      <c r="E8" s="569">
        <f>'Overall Results PY 2019'!F78</f>
        <v>5608102.5000000047</v>
      </c>
      <c r="F8" s="569">
        <f>'Overall Results PY 2019'!G78</f>
        <v>5807731</v>
      </c>
      <c r="G8" s="215">
        <f t="shared" si="1"/>
        <v>1.0355964428253577</v>
      </c>
      <c r="H8" s="215">
        <f>F8/$F$9</f>
        <v>2.0503393744129426E-2</v>
      </c>
    </row>
    <row r="9" spans="1:24" ht="13.8" thickBot="1">
      <c r="A9" s="570" t="s">
        <v>73</v>
      </c>
      <c r="B9" s="570">
        <f>SUM(B5:B8)</f>
        <v>349329799.40797901</v>
      </c>
      <c r="C9" s="570">
        <f>SUM(C5:C8)</f>
        <v>317731391.85755873</v>
      </c>
      <c r="D9" s="374">
        <f t="shared" si="0"/>
        <v>0.90954562821731455</v>
      </c>
      <c r="E9" s="570">
        <f>SUM(E5:E8)</f>
        <v>243736165.4431189</v>
      </c>
      <c r="F9" s="570">
        <f>SUM(F5:F8)</f>
        <v>283257058.44003904</v>
      </c>
      <c r="G9" s="571">
        <f>F9/E9</f>
        <v>1.162146199867673</v>
      </c>
      <c r="H9" s="1074">
        <f>F9/$F$9</f>
        <v>1</v>
      </c>
      <c r="R9" s="1064"/>
      <c r="S9" s="1064"/>
      <c r="T9" s="1064"/>
      <c r="U9" s="1064"/>
      <c r="V9" s="1064"/>
      <c r="W9" s="1064"/>
      <c r="X9" s="1064"/>
    </row>
    <row r="12" spans="1:24">
      <c r="A12" s="1228" t="s">
        <v>74</v>
      </c>
      <c r="B12" s="1228"/>
      <c r="C12" s="1228"/>
      <c r="D12" s="1228"/>
      <c r="E12" s="1228"/>
      <c r="F12" s="1228"/>
      <c r="G12" s="1228"/>
    </row>
    <row r="13" spans="1:24" ht="13.8" thickBot="1">
      <c r="A13" s="1229" t="s">
        <v>60</v>
      </c>
      <c r="B13" s="1107"/>
      <c r="C13" s="1107" t="s">
        <v>61</v>
      </c>
      <c r="D13" s="565"/>
      <c r="E13" s="1231" t="s">
        <v>62</v>
      </c>
      <c r="F13" s="1232"/>
      <c r="G13" s="1232"/>
      <c r="H13" s="566"/>
    </row>
    <row r="14" spans="1:24" ht="40.799999999999997" thickTop="1" thickBot="1">
      <c r="A14" s="1230"/>
      <c r="B14" s="1106" t="s">
        <v>75</v>
      </c>
      <c r="C14" s="1106" t="s">
        <v>76</v>
      </c>
      <c r="D14" s="567" t="s">
        <v>65</v>
      </c>
      <c r="E14" s="568" t="s">
        <v>77</v>
      </c>
      <c r="F14" s="1106" t="s">
        <v>76</v>
      </c>
      <c r="G14" s="1106" t="s">
        <v>67</v>
      </c>
      <c r="H14" s="1106" t="s">
        <v>68</v>
      </c>
    </row>
    <row r="15" spans="1:24" ht="14.4" thickTop="1" thickBot="1">
      <c r="A15" s="569" t="s">
        <v>69</v>
      </c>
      <c r="B15" s="569">
        <f>'Overall Results PY 2019'!C89</f>
        <v>42309.301300000057</v>
      </c>
      <c r="C15" s="569">
        <f>'Overall Results PY 2019'!D89</f>
        <v>35435.867678237249</v>
      </c>
      <c r="D15" s="216">
        <f>C15/B15</f>
        <v>0.83754320183579112</v>
      </c>
      <c r="E15" s="569">
        <f>'Overall Results PY 2019'!F89</f>
        <v>34235.963499999998</v>
      </c>
      <c r="F15" s="569">
        <f>'Overall Results PY 2019'!G89</f>
        <v>31606.592366557055</v>
      </c>
      <c r="G15" s="215">
        <f>F15/E15</f>
        <v>0.92319856476529594</v>
      </c>
      <c r="H15" s="215">
        <f>F15/$F$19</f>
        <v>0.32604108421282069</v>
      </c>
    </row>
    <row r="16" spans="1:24" ht="13.8" thickBot="1">
      <c r="A16" s="569" t="s">
        <v>70</v>
      </c>
      <c r="B16" s="569">
        <f>'Overall Results PY 2019'!C95</f>
        <v>14613.481889052093</v>
      </c>
      <c r="C16" s="569">
        <f>'Overall Results PY 2019'!D95</f>
        <v>19431.699276921652</v>
      </c>
      <c r="D16" s="216">
        <f t="shared" ref="D16:D19" si="2">C16/B16</f>
        <v>1.3297104293453292</v>
      </c>
      <c r="E16" s="569">
        <f>'Overall Results PY 2019'!F95</f>
        <v>10453.352159129652</v>
      </c>
      <c r="F16" s="569">
        <f>'Overall Results PY 2019'!G95</f>
        <v>16013.928006409522</v>
      </c>
      <c r="G16" s="215">
        <f t="shared" ref="G16:G18" si="3">F16/E16</f>
        <v>1.5319418845392505</v>
      </c>
      <c r="H16" s="215">
        <f t="shared" ref="H16:H19" si="4">F16/$F$19</f>
        <v>0.16519333654077706</v>
      </c>
    </row>
    <row r="17" spans="1:23" ht="13.8" thickBot="1">
      <c r="A17" s="569" t="s">
        <v>71</v>
      </c>
      <c r="B17" s="569">
        <f>'Overall Results PY 2019'!C99</f>
        <v>3267</v>
      </c>
      <c r="C17" s="569">
        <f>'Overall Results PY 2019'!D99</f>
        <v>3176</v>
      </c>
      <c r="D17" s="216">
        <f t="shared" si="2"/>
        <v>0.97214569941842666</v>
      </c>
      <c r="E17" s="569">
        <f>'Overall Results PY 2019'!F99</f>
        <v>3340.7</v>
      </c>
      <c r="F17" s="569">
        <f>'Overall Results PY 2019'!G99</f>
        <v>3176</v>
      </c>
      <c r="G17" s="215">
        <f t="shared" si="3"/>
        <v>0.95069895530876769</v>
      </c>
      <c r="H17" s="215">
        <f t="shared" si="4"/>
        <v>3.2762357657878619E-2</v>
      </c>
    </row>
    <row r="18" spans="1:23" ht="13.8" thickBot="1">
      <c r="A18" s="569" t="s">
        <v>72</v>
      </c>
      <c r="B18" s="569">
        <f>'Overall Results PY 2019'!C104</f>
        <v>40823</v>
      </c>
      <c r="C18" s="569">
        <f>'Overall Results PY 2019'!D104</f>
        <v>46144</v>
      </c>
      <c r="D18" s="216">
        <f t="shared" si="2"/>
        <v>1.1303431888886166</v>
      </c>
      <c r="E18" s="569">
        <f>'Overall Results PY 2019'!F104</f>
        <v>30294.824999999997</v>
      </c>
      <c r="F18" s="569">
        <f>'Overall Results PY 2019'!G104</f>
        <v>46144</v>
      </c>
      <c r="G18" s="215">
        <f t="shared" si="3"/>
        <v>1.5231644348498465</v>
      </c>
      <c r="H18" s="215">
        <f t="shared" si="4"/>
        <v>0.4760032215885236</v>
      </c>
    </row>
    <row r="19" spans="1:23" ht="13.8" thickBot="1">
      <c r="A19" s="570" t="s">
        <v>73</v>
      </c>
      <c r="B19" s="570">
        <f>SUM(B15:B18)</f>
        <v>101012.78318905215</v>
      </c>
      <c r="C19" s="570">
        <f>SUM(C15:C18)</f>
        <v>104187.56695515889</v>
      </c>
      <c r="D19" s="374">
        <f t="shared" si="2"/>
        <v>1.0314295247183214</v>
      </c>
      <c r="E19" s="570">
        <f>SUM(E15:E18)</f>
        <v>78324.840659129637</v>
      </c>
      <c r="F19" s="570">
        <f>SUM(F15:F18)</f>
        <v>96940.520372966581</v>
      </c>
      <c r="G19" s="571">
        <f>F19/E19</f>
        <v>1.2376727428639471</v>
      </c>
      <c r="H19" s="1074">
        <f t="shared" si="4"/>
        <v>1</v>
      </c>
      <c r="R19" s="1064"/>
      <c r="S19" s="1064"/>
      <c r="T19" s="1064"/>
      <c r="U19" s="1064"/>
      <c r="V19" s="1064"/>
      <c r="W19" s="1064"/>
    </row>
  </sheetData>
  <mergeCells count="6">
    <mergeCell ref="A2:G2"/>
    <mergeCell ref="A3:A4"/>
    <mergeCell ref="E3:G3"/>
    <mergeCell ref="A12:G12"/>
    <mergeCell ref="A13:A14"/>
    <mergeCell ref="E13:G13"/>
  </mergeCells>
  <pageMargins left="0.7" right="0.7" top="0.75" bottom="0.75" header="0.3" footer="0.3"/>
  <pageSetup orientation="portrait" verticalDpi="1200" r:id="rId1"/>
  <headerFoot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45CE-F4F5-4D4E-9226-26B9DDFC065B}">
  <dimension ref="B2:AE102"/>
  <sheetViews>
    <sheetView topLeftCell="M1" workbookViewId="0">
      <selection activeCell="X18" sqref="X18"/>
    </sheetView>
  </sheetViews>
  <sheetFormatPr defaultColWidth="9.109375" defaultRowHeight="13.2"/>
  <cols>
    <col min="1" max="1" width="9.109375" style="1065"/>
    <col min="2" max="2" width="24.5546875" style="1065" bestFit="1" customWidth="1"/>
    <col min="3" max="3" width="33.109375" style="1065" bestFit="1" customWidth="1"/>
    <col min="4" max="7" width="12.88671875" style="1065" bestFit="1" customWidth="1"/>
    <col min="8" max="8" width="12.88671875" style="1065" customWidth="1"/>
    <col min="9" max="9" width="11.6640625" style="1065" bestFit="1" customWidth="1"/>
    <col min="10" max="10" width="11.109375" style="1065" bestFit="1" customWidth="1"/>
    <col min="11" max="11" width="10.6640625" style="1065" bestFit="1" customWidth="1"/>
    <col min="12" max="12" width="10.109375" style="1065" bestFit="1" customWidth="1"/>
    <col min="13" max="13" width="12.88671875" style="1065" customWidth="1"/>
    <col min="14" max="14" width="9.109375" style="1065"/>
    <col min="15" max="15" width="38.6640625" style="1065" customWidth="1"/>
    <col min="16" max="16" width="10.109375" style="1065" bestFit="1" customWidth="1"/>
    <col min="17" max="17" width="11.109375" style="1065" bestFit="1" customWidth="1"/>
    <col min="18" max="20" width="10.109375" style="1065" bestFit="1" customWidth="1"/>
    <col min="21" max="21" width="11.109375" style="1065" bestFit="1" customWidth="1"/>
    <col min="22" max="23" width="10.109375" style="1065" bestFit="1" customWidth="1"/>
    <col min="24" max="16384" width="9.109375" style="1065"/>
  </cols>
  <sheetData>
    <row r="2" spans="2:31">
      <c r="M2" s="1077"/>
    </row>
    <row r="3" spans="2:31">
      <c r="M3" s="1077"/>
    </row>
    <row r="4" spans="2:31">
      <c r="D4" s="1028"/>
      <c r="E4" s="1028"/>
      <c r="F4" s="1028"/>
      <c r="G4" s="1028"/>
      <c r="H4" s="1028"/>
      <c r="M4" s="1028"/>
    </row>
    <row r="5" spans="2:31">
      <c r="M5" s="1077"/>
    </row>
    <row r="6" spans="2:31">
      <c r="O6" s="1098" t="s">
        <v>59</v>
      </c>
      <c r="P6" s="1098"/>
      <c r="Q6" s="1098"/>
      <c r="R6" s="1098"/>
      <c r="S6" s="1098"/>
      <c r="T6" s="1098"/>
      <c r="U6" s="1098"/>
      <c r="V6" s="1098"/>
      <c r="W6" s="1098"/>
    </row>
    <row r="7" spans="2:31" ht="13.8" thickBot="1">
      <c r="B7" s="1239" t="s">
        <v>60</v>
      </c>
      <c r="C7" s="1239" t="s">
        <v>78</v>
      </c>
      <c r="D7" s="1111"/>
      <c r="E7" s="1111" t="s">
        <v>61</v>
      </c>
      <c r="F7" s="1111"/>
      <c r="G7" s="1112"/>
      <c r="H7" s="1111"/>
      <c r="I7" s="1111"/>
      <c r="J7" s="1111" t="s">
        <v>62</v>
      </c>
      <c r="K7" s="1111"/>
      <c r="L7" s="1111"/>
      <c r="M7" s="1111"/>
      <c r="O7" s="1109" t="s">
        <v>60</v>
      </c>
      <c r="P7" s="1242" t="s">
        <v>61</v>
      </c>
      <c r="Q7" s="1242"/>
      <c r="R7" s="1242"/>
      <c r="S7" s="1243"/>
      <c r="T7" s="1244" t="s">
        <v>62</v>
      </c>
      <c r="U7" s="1242"/>
      <c r="V7" s="1242"/>
      <c r="W7" s="1242"/>
      <c r="X7" s="1242" t="s">
        <v>61</v>
      </c>
      <c r="Y7" s="1242"/>
      <c r="Z7" s="1242"/>
      <c r="AA7" s="1243"/>
      <c r="AB7" s="1244" t="s">
        <v>62</v>
      </c>
      <c r="AC7" s="1242"/>
      <c r="AD7" s="1242"/>
      <c r="AE7" s="1242"/>
    </row>
    <row r="8" spans="2:31" ht="14.4" thickTop="1" thickBot="1">
      <c r="B8" s="1240"/>
      <c r="C8" s="1240"/>
      <c r="D8" s="1110" t="s">
        <v>79</v>
      </c>
      <c r="E8" s="1110" t="s">
        <v>80</v>
      </c>
      <c r="F8" s="1110" t="s">
        <v>81</v>
      </c>
      <c r="G8" s="1066" t="s">
        <v>82</v>
      </c>
      <c r="H8" s="1110" t="s">
        <v>83</v>
      </c>
      <c r="I8" s="1110" t="s">
        <v>79</v>
      </c>
      <c r="J8" s="1110" t="s">
        <v>80</v>
      </c>
      <c r="K8" s="1110" t="s">
        <v>81</v>
      </c>
      <c r="L8" s="1066" t="s">
        <v>82</v>
      </c>
      <c r="M8" s="1110" t="s">
        <v>83</v>
      </c>
      <c r="O8" s="1110"/>
      <c r="P8" s="1110" t="s">
        <v>79</v>
      </c>
      <c r="Q8" s="1110" t="s">
        <v>80</v>
      </c>
      <c r="R8" s="1110" t="s">
        <v>81</v>
      </c>
      <c r="S8" s="1066" t="s">
        <v>82</v>
      </c>
      <c r="T8" s="1110" t="s">
        <v>79</v>
      </c>
      <c r="U8" s="1110" t="s">
        <v>80</v>
      </c>
      <c r="V8" s="1110" t="s">
        <v>81</v>
      </c>
      <c r="W8" s="1066" t="s">
        <v>82</v>
      </c>
      <c r="X8" s="1110" t="s">
        <v>79</v>
      </c>
      <c r="Y8" s="1110" t="s">
        <v>80</v>
      </c>
      <c r="Z8" s="1110" t="s">
        <v>81</v>
      </c>
      <c r="AA8" s="1066" t="s">
        <v>82</v>
      </c>
      <c r="AB8" s="1110" t="s">
        <v>79</v>
      </c>
      <c r="AC8" s="1110" t="s">
        <v>80</v>
      </c>
      <c r="AD8" s="1110" t="s">
        <v>81</v>
      </c>
      <c r="AE8" s="1066" t="s">
        <v>82</v>
      </c>
    </row>
    <row r="9" spans="2:31" ht="14.4" thickTop="1" thickBot="1">
      <c r="B9" s="1241" t="s">
        <v>69</v>
      </c>
      <c r="C9" s="1067" t="s">
        <v>84</v>
      </c>
      <c r="D9" s="1068">
        <f t="shared" ref="D9:L9" si="0">SUM(D10:D14)</f>
        <v>47201159.979999997</v>
      </c>
      <c r="E9" s="1068">
        <f t="shared" si="0"/>
        <v>85182216.198705941</v>
      </c>
      <c r="F9" s="1068">
        <f t="shared" si="0"/>
        <v>51670827.978177801</v>
      </c>
      <c r="G9" s="1068">
        <f t="shared" si="0"/>
        <v>32380955.978890352</v>
      </c>
      <c r="H9" s="1068">
        <f t="shared" ref="H9:H15" si="1">SUM(D9:G9)</f>
        <v>216435160.13577408</v>
      </c>
      <c r="I9" s="1068">
        <f t="shared" si="0"/>
        <v>45078265.017599992</v>
      </c>
      <c r="J9" s="1068">
        <f t="shared" si="0"/>
        <v>79428490.91404976</v>
      </c>
      <c r="K9" s="1068">
        <f t="shared" si="0"/>
        <v>44316300.848949067</v>
      </c>
      <c r="L9" s="1068">
        <f t="shared" si="0"/>
        <v>27426313.302167904</v>
      </c>
      <c r="M9" s="1068">
        <f t="shared" ref="M9:M15" si="2">SUM(I9:L9)</f>
        <v>196249370.08276671</v>
      </c>
      <c r="O9" s="1108" t="s">
        <v>69</v>
      </c>
      <c r="P9" s="1108">
        <f>D9</f>
        <v>47201159.979999997</v>
      </c>
      <c r="Q9" s="1108">
        <f>E9</f>
        <v>85182216.198705941</v>
      </c>
      <c r="R9" s="1108">
        <f>F9</f>
        <v>51670827.978177801</v>
      </c>
      <c r="S9" s="1108">
        <f>G9</f>
        <v>32380955.978890352</v>
      </c>
      <c r="T9" s="1108">
        <f t="shared" ref="T9:W9" si="3">I9</f>
        <v>45078265.017599992</v>
      </c>
      <c r="U9" s="1108">
        <f t="shared" si="3"/>
        <v>79428490.91404976</v>
      </c>
      <c r="V9" s="1108">
        <f t="shared" si="3"/>
        <v>44316300.848949067</v>
      </c>
      <c r="W9" s="1108">
        <f t="shared" si="3"/>
        <v>27426313.302167904</v>
      </c>
      <c r="X9" s="1085">
        <f t="shared" ref="X9:AE9" si="4">P9/P$13</f>
        <v>0.56272757353015834</v>
      </c>
      <c r="Y9" s="1085">
        <f t="shared" si="4"/>
        <v>0.66428500229013099</v>
      </c>
      <c r="Z9" s="1085">
        <f t="shared" si="4"/>
        <v>0.61670913870201727</v>
      </c>
      <c r="AA9" s="1085">
        <f t="shared" si="4"/>
        <v>0.43855500834139904</v>
      </c>
      <c r="AB9" s="1085">
        <f t="shared" si="4"/>
        <v>0.56807599916073015</v>
      </c>
      <c r="AC9" s="1085">
        <f t="shared" si="4"/>
        <v>0.66587366842988605</v>
      </c>
      <c r="AD9" s="1085">
        <f t="shared" si="4"/>
        <v>0.60289270048870192</v>
      </c>
      <c r="AE9" s="1085">
        <f t="shared" si="4"/>
        <v>0.43455615261220748</v>
      </c>
    </row>
    <row r="10" spans="2:31" ht="13.8" thickBot="1">
      <c r="B10" s="1234"/>
      <c r="C10" s="1069" t="s">
        <v>54</v>
      </c>
      <c r="D10" s="1108">
        <f>'Overall Results PY 2016'!D11</f>
        <v>42874084.299999997</v>
      </c>
      <c r="E10" s="1108">
        <f>'Overall Results PY 2017'!D12</f>
        <v>53934256.696106397</v>
      </c>
      <c r="F10" s="1108">
        <f>'Overall Results PY 2018'!D12</f>
        <v>28793181.995962393</v>
      </c>
      <c r="G10" s="1108">
        <f>'Overall Results PY 2019'!D12</f>
        <v>18827606.210124303</v>
      </c>
      <c r="H10" s="1076">
        <f t="shared" si="1"/>
        <v>144429129.20219308</v>
      </c>
      <c r="I10" s="1108">
        <f>'Overall Results PY 2016'!G11</f>
        <v>41159120.927999996</v>
      </c>
      <c r="J10" s="1108">
        <f>'Overall Results PY 2017'!G12</f>
        <v>51776886.428262137</v>
      </c>
      <c r="K10" s="1108">
        <f>'Overall Results PY 2018'!G12</f>
        <v>27641454.716123898</v>
      </c>
      <c r="L10" s="1108">
        <f>'Overall Results PY 2019'!G12</f>
        <v>18074501.96171933</v>
      </c>
      <c r="M10" s="1076">
        <f t="shared" si="2"/>
        <v>138651964.03410536</v>
      </c>
      <c r="O10" s="1108" t="s">
        <v>70</v>
      </c>
      <c r="P10" s="1108">
        <f>D15</f>
        <v>15961962.861311032</v>
      </c>
      <c r="Q10" s="1108">
        <f>E15</f>
        <v>22030910.444826823</v>
      </c>
      <c r="R10" s="1108">
        <f>F15</f>
        <v>16684185.322634071</v>
      </c>
      <c r="S10" s="1108">
        <f>G15</f>
        <v>30966287.093012735</v>
      </c>
      <c r="T10" s="1108">
        <f t="shared" ref="T10:W10" si="5">I15</f>
        <v>13558145.044875044</v>
      </c>
      <c r="U10" s="1108">
        <f t="shared" si="5"/>
        <v>18837830.203114305</v>
      </c>
      <c r="V10" s="1108">
        <f t="shared" si="5"/>
        <v>13760067.269269785</v>
      </c>
      <c r="W10" s="1108">
        <f t="shared" si="5"/>
        <v>25198759.840013213</v>
      </c>
      <c r="X10" s="215">
        <f t="shared" ref="X10:AE13" si="6">P10/P$13</f>
        <v>0.19029694680236672</v>
      </c>
      <c r="Y10" s="215">
        <f t="shared" si="6"/>
        <v>0.17180585394909911</v>
      </c>
      <c r="Z10" s="215">
        <f t="shared" si="6"/>
        <v>0.19913150152368342</v>
      </c>
      <c r="AA10" s="215">
        <f t="shared" si="6"/>
        <v>0.41939528602032766</v>
      </c>
      <c r="AB10" s="215">
        <f t="shared" si="6"/>
        <v>0.17085965465011496</v>
      </c>
      <c r="AC10" s="215">
        <f t="shared" si="6"/>
        <v>0.15792337180597552</v>
      </c>
      <c r="AD10" s="215">
        <f t="shared" si="6"/>
        <v>0.18719622251758836</v>
      </c>
      <c r="AE10" s="215">
        <f t="shared" si="6"/>
        <v>0.39926168734496248</v>
      </c>
    </row>
    <row r="11" spans="2:31" ht="13.8" thickBot="1">
      <c r="B11" s="1234"/>
      <c r="C11" s="1069" t="s">
        <v>55</v>
      </c>
      <c r="D11" s="1108">
        <f>'Overall Results PY 2016'!D12</f>
        <v>3040293.68</v>
      </c>
      <c r="E11" s="1108">
        <f>'Overall Results PY 2017'!D13</f>
        <v>8186228.3336586319</v>
      </c>
      <c r="F11" s="1108">
        <f>'Overall Results PY 2018'!D13</f>
        <v>23415657.109727699</v>
      </c>
      <c r="G11" s="1108">
        <f>'Overall Results PY 2019'!D13</f>
        <v>13553349.768766049</v>
      </c>
      <c r="H11" s="1076">
        <f t="shared" si="1"/>
        <v>48195528.892152384</v>
      </c>
      <c r="I11" s="1108">
        <f>'Overall Results PY 2016'!G12</f>
        <v>2797070.1856000004</v>
      </c>
      <c r="J11" s="1108">
        <f>'Overall Results PY 2017'!G13</f>
        <v>4993599.2835317655</v>
      </c>
      <c r="K11" s="1108">
        <f>'Overall Results PY 2018'!G13</f>
        <v>17327586.261198498</v>
      </c>
      <c r="L11" s="1108">
        <f>'Overall Results PY 2019'!G13</f>
        <v>9351811.3404485732</v>
      </c>
      <c r="M11" s="1076">
        <f t="shared" si="2"/>
        <v>34470067.070778839</v>
      </c>
      <c r="O11" s="1108" t="s">
        <v>71</v>
      </c>
      <c r="P11" s="1108">
        <f>D19</f>
        <v>18540581</v>
      </c>
      <c r="Q11" s="1108">
        <f>E19</f>
        <v>18003963</v>
      </c>
      <c r="R11" s="1108">
        <f>F19</f>
        <v>15455057</v>
      </c>
      <c r="S11" s="1108">
        <f>G19</f>
        <v>9845155</v>
      </c>
      <c r="T11" s="1108">
        <f t="shared" ref="T11:W11" si="7">I19</f>
        <v>18540581.100000001</v>
      </c>
      <c r="U11" s="1108">
        <f t="shared" si="7"/>
        <v>18003963</v>
      </c>
      <c r="V11" s="1108">
        <f t="shared" si="7"/>
        <v>15455057</v>
      </c>
      <c r="W11" s="1108">
        <f t="shared" si="7"/>
        <v>9845155</v>
      </c>
      <c r="X11" s="215">
        <f t="shared" si="6"/>
        <v>0.22103897790626623</v>
      </c>
      <c r="Y11" s="215">
        <f t="shared" si="6"/>
        <v>0.14040210664145789</v>
      </c>
      <c r="Z11" s="215">
        <f t="shared" si="6"/>
        <v>0.18446143141127791</v>
      </c>
      <c r="AA11" s="215">
        <f t="shared" si="6"/>
        <v>0.13333893032565514</v>
      </c>
      <c r="AB11" s="215">
        <f t="shared" si="6"/>
        <v>0.23364828103501414</v>
      </c>
      <c r="AC11" s="215">
        <f t="shared" si="6"/>
        <v>0.15093280447766089</v>
      </c>
      <c r="AD11" s="215">
        <f t="shared" si="6"/>
        <v>0.21025538847874711</v>
      </c>
      <c r="AE11" s="215">
        <f t="shared" si="6"/>
        <v>0.15599153380679359</v>
      </c>
    </row>
    <row r="12" spans="2:31" ht="13.8" thickBot="1">
      <c r="B12" s="1234"/>
      <c r="C12" s="1108" t="s">
        <v>12</v>
      </c>
      <c r="D12" s="1108">
        <f>'Overall Results PY 2016'!D13</f>
        <v>0</v>
      </c>
      <c r="E12" s="1108">
        <f>'Overall Results PY 2017'!D14</f>
        <v>328092.09408457146</v>
      </c>
      <c r="F12" s="1108">
        <f>'Overall Results PY 2018'!D14</f>
        <v>439038.49380771391</v>
      </c>
      <c r="G12" s="1108">
        <f>'Overall Results PY 2019'!D14</f>
        <v>0</v>
      </c>
      <c r="H12" s="1076">
        <f t="shared" si="1"/>
        <v>767130.58789228532</v>
      </c>
      <c r="I12" s="1108">
        <f>'Overall Results PY 2016'!G13</f>
        <v>0</v>
      </c>
      <c r="J12" s="1108">
        <f>'Overall Results PY 2017'!G14</f>
        <v>214029.81771158858</v>
      </c>
      <c r="K12" s="1108">
        <f>'Overall Results PY 2018'!G14</f>
        <v>324888.48541770829</v>
      </c>
      <c r="L12" s="1108">
        <f>'Overall Results PY 2019'!G14</f>
        <v>0</v>
      </c>
      <c r="M12" s="1076">
        <f t="shared" si="2"/>
        <v>538918.30312929687</v>
      </c>
      <c r="O12" s="1108" t="s">
        <v>72</v>
      </c>
      <c r="P12" s="1108">
        <f>D24</f>
        <v>2175534</v>
      </c>
      <c r="Q12" s="1108">
        <f>E24</f>
        <v>3014341</v>
      </c>
      <c r="R12" s="1108">
        <f>F24</f>
        <v>-25309</v>
      </c>
      <c r="S12" s="1108">
        <f>G24</f>
        <v>643165</v>
      </c>
      <c r="T12" s="1108">
        <f t="shared" ref="T12:W12" si="8">I24</f>
        <v>2175534</v>
      </c>
      <c r="U12" s="1108">
        <f t="shared" si="8"/>
        <v>3014341</v>
      </c>
      <c r="V12" s="1108">
        <f t="shared" si="8"/>
        <v>-25309</v>
      </c>
      <c r="W12" s="1108">
        <f t="shared" si="8"/>
        <v>643165</v>
      </c>
      <c r="X12" s="215">
        <f t="shared" si="6"/>
        <v>2.5936501761208614E-2</v>
      </c>
      <c r="Y12" s="215">
        <f t="shared" si="6"/>
        <v>2.3507037119311944E-2</v>
      </c>
      <c r="Z12" s="215">
        <f t="shared" si="6"/>
        <v>-3.0207163697862989E-4</v>
      </c>
      <c r="AA12" s="215">
        <f t="shared" si="6"/>
        <v>8.7107753126182356E-3</v>
      </c>
      <c r="AB12" s="215">
        <f t="shared" si="6"/>
        <v>2.7416065154140634E-2</v>
      </c>
      <c r="AC12" s="215">
        <f t="shared" si="6"/>
        <v>2.5270155286477584E-2</v>
      </c>
      <c r="AD12" s="215">
        <f t="shared" si="6"/>
        <v>-3.4431148503746124E-4</v>
      </c>
      <c r="AE12" s="215">
        <f t="shared" si="6"/>
        <v>1.0190626236036547E-2</v>
      </c>
    </row>
    <row r="13" spans="2:31" ht="13.8" thickBot="1">
      <c r="B13" s="1234"/>
      <c r="C13" s="1108" t="s">
        <v>11</v>
      </c>
      <c r="D13" s="1108">
        <v>0</v>
      </c>
      <c r="E13" s="1108">
        <f>'Overall Results PY 2017'!D15</f>
        <v>20470641.494293272</v>
      </c>
      <c r="F13" s="1108">
        <f>'Overall Results PY 2018'!D15</f>
        <v>-981573</v>
      </c>
      <c r="G13" s="1108">
        <f>'Overall Results PY 2019'!D15</f>
        <v>0</v>
      </c>
      <c r="H13" s="1076">
        <f t="shared" si="1"/>
        <v>19489068.494293272</v>
      </c>
      <c r="I13" s="1108" t="str">
        <f>'Overall Results PY 2016'!G14</f>
        <v>NA</v>
      </c>
      <c r="J13" s="1108">
        <f>'Overall Results PY 2017'!G15</f>
        <v>20470641.494293272</v>
      </c>
      <c r="K13" s="1108">
        <f>'Overall Results PY 2018'!G15</f>
        <v>-981573</v>
      </c>
      <c r="L13" s="1108">
        <f>'Overall Results PY 2019'!G15</f>
        <v>0</v>
      </c>
      <c r="M13" s="1076">
        <f t="shared" si="2"/>
        <v>19489068.494293272</v>
      </c>
      <c r="O13" s="1070" t="s">
        <v>85</v>
      </c>
      <c r="P13" s="1070">
        <f t="shared" ref="P13:W13" si="9">SUM(P9:P12)</f>
        <v>83879237.841311038</v>
      </c>
      <c r="Q13" s="1070">
        <f t="shared" si="9"/>
        <v>128231430.64353277</v>
      </c>
      <c r="R13" s="1070">
        <f t="shared" si="9"/>
        <v>83784761.300811872</v>
      </c>
      <c r="S13" s="1070">
        <f t="shared" si="9"/>
        <v>73835563.07190308</v>
      </c>
      <c r="T13" s="1070">
        <f t="shared" si="9"/>
        <v>79352525.162475049</v>
      </c>
      <c r="U13" s="1070">
        <f t="shared" si="9"/>
        <v>119284625.11716406</v>
      </c>
      <c r="V13" s="1070">
        <f t="shared" si="9"/>
        <v>73506116.118218854</v>
      </c>
      <c r="W13" s="1070">
        <f t="shared" si="9"/>
        <v>63113393.142181113</v>
      </c>
      <c r="X13" s="1086">
        <f t="shared" si="6"/>
        <v>1</v>
      </c>
      <c r="Y13" s="1086">
        <f t="shared" si="6"/>
        <v>1</v>
      </c>
      <c r="Z13" s="1086">
        <f t="shared" si="6"/>
        <v>1</v>
      </c>
      <c r="AA13" s="1086">
        <f t="shared" si="6"/>
        <v>1</v>
      </c>
      <c r="AB13" s="1086">
        <f t="shared" si="6"/>
        <v>1</v>
      </c>
      <c r="AC13" s="1086">
        <f t="shared" si="6"/>
        <v>1</v>
      </c>
      <c r="AD13" s="1086">
        <f t="shared" si="6"/>
        <v>1</v>
      </c>
      <c r="AE13" s="1086">
        <f t="shared" si="6"/>
        <v>1</v>
      </c>
    </row>
    <row r="14" spans="2:31" ht="13.8" thickBot="1">
      <c r="B14" s="1235"/>
      <c r="C14" s="1108" t="s">
        <v>86</v>
      </c>
      <c r="D14" s="1108">
        <f>'Overall Results PY 2016'!D15</f>
        <v>1286782</v>
      </c>
      <c r="E14" s="1108">
        <f>'Overall Results PY 2017'!D16</f>
        <v>2262997.5805630623</v>
      </c>
      <c r="F14" s="1108">
        <f>'Overall Results PY 2018'!D16</f>
        <v>4523.3786799999998</v>
      </c>
      <c r="G14" s="1108">
        <f>'Overall Results PY 2019'!D16</f>
        <v>0</v>
      </c>
      <c r="H14" s="1076">
        <f t="shared" si="1"/>
        <v>3554302.9592430624</v>
      </c>
      <c r="I14" s="1108">
        <f>'Overall Results PY 2016'!G15</f>
        <v>1122073.9040000001</v>
      </c>
      <c r="J14" s="1108">
        <f>'Overall Results PY 2017'!G16</f>
        <v>1973333.8902509904</v>
      </c>
      <c r="K14" s="1108">
        <f>'Overall Results PY 2018'!G16</f>
        <v>3944.3862089599997</v>
      </c>
      <c r="L14" s="1108">
        <f>'Overall Results PY 2019'!G16</f>
        <v>0</v>
      </c>
      <c r="M14" s="1076">
        <f t="shared" si="2"/>
        <v>3099352.1804599501</v>
      </c>
    </row>
    <row r="15" spans="2:31" ht="13.8" thickBot="1">
      <c r="B15" s="1233" t="s">
        <v>70</v>
      </c>
      <c r="C15" s="1071" t="s">
        <v>87</v>
      </c>
      <c r="D15" s="1071">
        <f t="shared" ref="D15:L15" si="10">SUM(D16:D18)</f>
        <v>15961962.861311032</v>
      </c>
      <c r="E15" s="1071">
        <f t="shared" si="10"/>
        <v>22030910.444826823</v>
      </c>
      <c r="F15" s="1071">
        <f t="shared" si="10"/>
        <v>16684185.322634071</v>
      </c>
      <c r="G15" s="1071">
        <f t="shared" si="10"/>
        <v>30966287.093012735</v>
      </c>
      <c r="H15" s="1068">
        <f t="shared" si="1"/>
        <v>85643345.721784651</v>
      </c>
      <c r="I15" s="1071">
        <f t="shared" si="10"/>
        <v>13558145.044875044</v>
      </c>
      <c r="J15" s="1071">
        <f t="shared" si="10"/>
        <v>18837830.203114305</v>
      </c>
      <c r="K15" s="1071">
        <f t="shared" si="10"/>
        <v>13760067.269269785</v>
      </c>
      <c r="L15" s="1071">
        <f t="shared" si="10"/>
        <v>25198759.840013213</v>
      </c>
      <c r="M15" s="1068">
        <f t="shared" si="2"/>
        <v>71354802.357272357</v>
      </c>
    </row>
    <row r="16" spans="2:31" ht="13.8" thickBot="1">
      <c r="B16" s="1234"/>
      <c r="C16" s="1108" t="s">
        <v>21</v>
      </c>
      <c r="D16" s="1108">
        <f>'Overall Results PY 2016'!D16</f>
        <v>3463940.1913110316</v>
      </c>
      <c r="E16" s="1108">
        <f>'Overall Results PY 2017'!D18</f>
        <v>6080785.6135540307</v>
      </c>
      <c r="F16" s="1108">
        <f>'Overall Results PY 2018'!D18</f>
        <v>4387961.4075793587</v>
      </c>
      <c r="G16" s="1108">
        <f>'Overall Results PY 2019'!D18</f>
        <v>4513847.5877152216</v>
      </c>
      <c r="H16" s="1076">
        <f t="shared" ref="H16:H21" si="11">SUM(D16:G16)</f>
        <v>18446534.800159641</v>
      </c>
      <c r="I16" s="1108">
        <f>'Overall Results PY 2016'!G16</f>
        <v>2840430.9568750458</v>
      </c>
      <c r="J16" s="1108">
        <f>'Overall Results PY 2017'!G18</f>
        <v>4986244.2031143047</v>
      </c>
      <c r="K16" s="1108">
        <f>'Overall Results PY 2018'!G18</f>
        <v>3598128.3542150739</v>
      </c>
      <c r="L16" s="1108">
        <f>'Overall Results PY 2019'!G18</f>
        <v>3701355.0219264813</v>
      </c>
      <c r="M16" s="1076">
        <f t="shared" ref="M16:M18" si="12">SUM(I16:L16)</f>
        <v>15126158.536130905</v>
      </c>
    </row>
    <row r="17" spans="2:23" ht="13.8" thickBot="1">
      <c r="B17" s="1234"/>
      <c r="C17" s="1108" t="s">
        <v>88</v>
      </c>
      <c r="D17" s="1108">
        <f>'Overall Results PY 2016'!D17</f>
        <v>1840225.6700000002</v>
      </c>
      <c r="E17" s="1108">
        <f>'Overall Results PY 2017'!D19</f>
        <v>4183845.831272793</v>
      </c>
      <c r="F17" s="1108">
        <f>'Overall Results PY 2018'!D19</f>
        <v>5267344.9150547115</v>
      </c>
      <c r="G17" s="1108">
        <f>'Overall Results PY 2019'!D19</f>
        <v>1902467.95</v>
      </c>
      <c r="H17" s="1076">
        <f t="shared" si="11"/>
        <v>13193884.366327504</v>
      </c>
      <c r="I17" s="1108">
        <f>'Overall Results PY 2016'!G17</f>
        <v>1840225.6700000002</v>
      </c>
      <c r="J17" s="1108">
        <f>'Overall Results PY 2017'!G19</f>
        <v>4183846</v>
      </c>
      <c r="K17" s="1108">
        <f>'Overall Results PY 2018'!G19</f>
        <v>5267344.9150547115</v>
      </c>
      <c r="L17" s="1108">
        <f>'Overall Results PY 2019'!G19</f>
        <v>1902467.95</v>
      </c>
      <c r="M17" s="1076">
        <f t="shared" si="12"/>
        <v>13193884.53505471</v>
      </c>
    </row>
    <row r="18" spans="2:23" ht="13.8" thickBot="1">
      <c r="B18" s="1234"/>
      <c r="C18" s="1108" t="s">
        <v>89</v>
      </c>
      <c r="D18" s="1108">
        <f>'Overall Results PY 2016'!D18</f>
        <v>10657797</v>
      </c>
      <c r="E18" s="1108">
        <f>'Overall Results PY 2017'!D20</f>
        <v>11766279</v>
      </c>
      <c r="F18" s="1108">
        <f>'Overall Results PY 2018'!D20</f>
        <v>7028879</v>
      </c>
      <c r="G18" s="1108">
        <f>'Overall Results PY 2019'!D20</f>
        <v>24549971.555297513</v>
      </c>
      <c r="H18" s="1076">
        <f t="shared" si="11"/>
        <v>54002926.555297509</v>
      </c>
      <c r="I18" s="1108">
        <f>'Overall Results PY 2016'!G18</f>
        <v>8877488.4179999996</v>
      </c>
      <c r="J18" s="1108">
        <f>'Overall Results PY 2017'!G20</f>
        <v>9667740</v>
      </c>
      <c r="K18" s="1108">
        <f>'Overall Results PY 2018'!G20</f>
        <v>4894594</v>
      </c>
      <c r="L18" s="1108">
        <f>'Overall Results PY 2019'!G20</f>
        <v>19594936.868086733</v>
      </c>
      <c r="M18" s="1076">
        <f t="shared" si="12"/>
        <v>43034759.286086731</v>
      </c>
    </row>
    <row r="19" spans="2:23" ht="13.8" thickBot="1">
      <c r="B19" s="1234" t="s">
        <v>71</v>
      </c>
      <c r="C19" s="1071" t="s">
        <v>90</v>
      </c>
      <c r="D19" s="1071">
        <f t="shared" ref="D19:L19" si="13">SUM(D21, D20)</f>
        <v>18540581</v>
      </c>
      <c r="E19" s="1071">
        <f t="shared" si="13"/>
        <v>18003963</v>
      </c>
      <c r="F19" s="1071">
        <f t="shared" si="13"/>
        <v>15455057</v>
      </c>
      <c r="G19" s="1071">
        <f t="shared" si="13"/>
        <v>9845155</v>
      </c>
      <c r="H19" s="1068">
        <f>G19</f>
        <v>9845155</v>
      </c>
      <c r="I19" s="1071">
        <f t="shared" si="13"/>
        <v>18540581.100000001</v>
      </c>
      <c r="J19" s="1071">
        <f t="shared" si="13"/>
        <v>18003963</v>
      </c>
      <c r="K19" s="1071">
        <f t="shared" si="13"/>
        <v>15455057</v>
      </c>
      <c r="L19" s="1071">
        <f t="shared" si="13"/>
        <v>9845155</v>
      </c>
      <c r="M19" s="1068">
        <f>L19</f>
        <v>9845155</v>
      </c>
    </row>
    <row r="20" spans="2:23" ht="13.8" thickBot="1">
      <c r="B20" s="1234"/>
      <c r="C20" s="1108" t="str">
        <f>'Overall Results PY 2016'!B19</f>
        <v>Income-Eligible Home Energy Report</v>
      </c>
      <c r="D20" s="1108">
        <f>'Overall Results PY 2016'!D19</f>
        <v>1451448</v>
      </c>
      <c r="E20" s="1108">
        <f>'Overall Results PY 2017'!D22</f>
        <v>2145453</v>
      </c>
      <c r="F20" s="1108">
        <f>'Overall Results PY 2018'!D22</f>
        <v>1216306</v>
      </c>
      <c r="G20" s="1108">
        <f>'Overall Results PY 2019'!D22</f>
        <v>426596</v>
      </c>
      <c r="H20" s="1076">
        <f t="shared" si="11"/>
        <v>5239803</v>
      </c>
      <c r="I20" s="1108">
        <f>'Overall Results PY 2016'!G19</f>
        <v>1451448.1</v>
      </c>
      <c r="J20" s="1108">
        <f>'Overall Results PY 2017'!G22</f>
        <v>2145453</v>
      </c>
      <c r="K20" s="1108">
        <f>'Overall Results PY 2018'!G22</f>
        <v>1216306</v>
      </c>
      <c r="L20" s="1108">
        <f>'Overall Results PY 2019'!G22</f>
        <v>426596</v>
      </c>
      <c r="M20" s="1076">
        <f>L20</f>
        <v>426596</v>
      </c>
    </row>
    <row r="21" spans="2:23" ht="13.8" thickBot="1">
      <c r="B21" s="1234"/>
      <c r="C21" s="1108" t="s">
        <v>19</v>
      </c>
      <c r="D21" s="1108">
        <f>'Overall Results PY 2016'!D20</f>
        <v>17089133</v>
      </c>
      <c r="E21" s="1108">
        <f>'Overall Results PY 2017'!D23</f>
        <v>15858510</v>
      </c>
      <c r="F21" s="1108">
        <f>'Overall Results PY 2018'!D23</f>
        <v>14238751</v>
      </c>
      <c r="G21" s="1108">
        <f>'Overall Results PY 2019'!D23</f>
        <v>9418559</v>
      </c>
      <c r="H21" s="1076">
        <f t="shared" si="11"/>
        <v>56604953</v>
      </c>
      <c r="I21" s="1108">
        <f>'Overall Results PY 2016'!G20</f>
        <v>17089133</v>
      </c>
      <c r="J21" s="1108">
        <f>'Overall Results PY 2017'!G23</f>
        <v>15858510</v>
      </c>
      <c r="K21" s="1108">
        <f>'Overall Results PY 2018'!G23</f>
        <v>14238751</v>
      </c>
      <c r="L21" s="1108">
        <f>'Overall Results PY 2019'!G23</f>
        <v>9418559</v>
      </c>
      <c r="M21" s="1076">
        <f>L21</f>
        <v>9418559</v>
      </c>
    </row>
    <row r="22" spans="2:23" ht="13.8" thickBot="1">
      <c r="B22" s="1234"/>
      <c r="C22" s="1108" t="s">
        <v>91</v>
      </c>
      <c r="D22" s="1236" t="s">
        <v>92</v>
      </c>
      <c r="E22" s="1236"/>
      <c r="F22" s="1236"/>
      <c r="G22" s="1236"/>
      <c r="H22" s="1236"/>
      <c r="I22" s="1236"/>
      <c r="J22" s="1236"/>
      <c r="K22" s="1236"/>
      <c r="L22" s="1236"/>
    </row>
    <row r="23" spans="2:23" ht="13.8" thickBot="1">
      <c r="B23" s="1235"/>
      <c r="C23" s="1108" t="s">
        <v>93</v>
      </c>
      <c r="D23" s="1237"/>
      <c r="E23" s="1237"/>
      <c r="F23" s="1237"/>
      <c r="G23" s="1237"/>
      <c r="H23" s="1237"/>
      <c r="I23" s="1237"/>
      <c r="J23" s="1237"/>
      <c r="K23" s="1237"/>
      <c r="L23" s="1237"/>
    </row>
    <row r="24" spans="2:23" ht="13.8" thickBot="1">
      <c r="B24" s="1233" t="s">
        <v>72</v>
      </c>
      <c r="C24" s="1071" t="s">
        <v>94</v>
      </c>
      <c r="D24" s="1071">
        <f t="shared" ref="D24:L24" si="14">SUM(D25:D26)</f>
        <v>2175534</v>
      </c>
      <c r="E24" s="1071">
        <f t="shared" si="14"/>
        <v>3014341</v>
      </c>
      <c r="F24" s="1071">
        <f t="shared" si="14"/>
        <v>-25309</v>
      </c>
      <c r="G24" s="1071">
        <f t="shared" si="14"/>
        <v>643165</v>
      </c>
      <c r="H24" s="1068">
        <f t="shared" ref="H24:H26" si="15">SUM(D24:G24)</f>
        <v>5807731</v>
      </c>
      <c r="I24" s="1071">
        <f t="shared" si="14"/>
        <v>2175534</v>
      </c>
      <c r="J24" s="1071">
        <f t="shared" si="14"/>
        <v>3014341</v>
      </c>
      <c r="K24" s="1071">
        <f t="shared" si="14"/>
        <v>-25309</v>
      </c>
      <c r="L24" s="1071">
        <f t="shared" si="14"/>
        <v>643165</v>
      </c>
      <c r="M24" s="1068">
        <f t="shared" ref="M24:M26" si="16">SUM(I24:L24)</f>
        <v>5807731</v>
      </c>
    </row>
    <row r="25" spans="2:23" ht="13.8" thickBot="1">
      <c r="B25" s="1234"/>
      <c r="C25" s="1108" t="s">
        <v>14</v>
      </c>
      <c r="D25" s="1108">
        <f>'Overall Results PY 2016'!D23</f>
        <v>31866</v>
      </c>
      <c r="E25" s="1108">
        <f>'Overall Results PY 2017'!D27</f>
        <v>53955</v>
      </c>
      <c r="F25" s="1108">
        <f>'Overall Results PY 2018'!D27</f>
        <v>3076</v>
      </c>
      <c r="G25" s="1108">
        <f>'Overall Results PY 2019'!D27</f>
        <v>16331</v>
      </c>
      <c r="H25" s="1076">
        <f t="shared" si="15"/>
        <v>105228</v>
      </c>
      <c r="I25" s="1108">
        <f>'Overall Results PY 2016'!G23</f>
        <v>31866</v>
      </c>
      <c r="J25" s="1108">
        <f>'Overall Results PY 2017'!G27</f>
        <v>53955</v>
      </c>
      <c r="K25" s="1108">
        <f>'Overall Results PY 2018'!G27</f>
        <v>3076</v>
      </c>
      <c r="L25" s="1108">
        <f>'Overall Results PY 2019'!G27</f>
        <v>16331</v>
      </c>
      <c r="M25" s="1076">
        <f t="shared" si="16"/>
        <v>105228</v>
      </c>
    </row>
    <row r="26" spans="2:23" ht="13.8" thickBot="1">
      <c r="B26" s="1234"/>
      <c r="C26" s="1108" t="s">
        <v>24</v>
      </c>
      <c r="D26" s="1108">
        <f>'Overall Results PY 2016'!D24</f>
        <v>2143668</v>
      </c>
      <c r="E26" s="1108">
        <f>'Overall Results PY 2017'!D28</f>
        <v>2960386</v>
      </c>
      <c r="F26" s="1108">
        <f>'Overall Results PY 2018'!D28</f>
        <v>-28385</v>
      </c>
      <c r="G26" s="1108">
        <f>'Overall Results PY 2019'!D28</f>
        <v>626834</v>
      </c>
      <c r="H26" s="1076">
        <f t="shared" si="15"/>
        <v>5702503</v>
      </c>
      <c r="I26" s="1108">
        <f>'Overall Results PY 2016'!G24</f>
        <v>2143668</v>
      </c>
      <c r="J26" s="1108">
        <f>'Overall Results PY 2017'!G28</f>
        <v>2960386</v>
      </c>
      <c r="K26" s="1108">
        <f>'Overall Results PY 2018'!G28</f>
        <v>-28385</v>
      </c>
      <c r="L26" s="1108">
        <f>'Overall Results PY 2019'!G28</f>
        <v>626834</v>
      </c>
      <c r="M26" s="1076">
        <f t="shared" si="16"/>
        <v>5702503</v>
      </c>
    </row>
    <row r="27" spans="2:23" ht="13.8" thickBot="1">
      <c r="B27" s="1235"/>
      <c r="C27" s="1108" t="s">
        <v>15</v>
      </c>
      <c r="D27" s="1238" t="s">
        <v>95</v>
      </c>
      <c r="E27" s="1238"/>
      <c r="F27" s="1238"/>
      <c r="G27" s="1238"/>
      <c r="H27" s="1238"/>
      <c r="I27" s="1238"/>
      <c r="J27" s="1238"/>
      <c r="K27" s="1238"/>
      <c r="L27" s="1238"/>
    </row>
    <row r="28" spans="2:23" ht="13.8" thickBot="1">
      <c r="B28" s="1072" t="s">
        <v>85</v>
      </c>
      <c r="C28" s="1072"/>
      <c r="D28" s="1072">
        <f t="shared" ref="D28:M28" si="17">SUM(D9,D15,D19,D24)</f>
        <v>83879237.841311038</v>
      </c>
      <c r="E28" s="1072">
        <f t="shared" si="17"/>
        <v>128231430.64353277</v>
      </c>
      <c r="F28" s="1072">
        <f t="shared" si="17"/>
        <v>83784761.300811872</v>
      </c>
      <c r="G28" s="1072">
        <f t="shared" si="17"/>
        <v>73835563.07190308</v>
      </c>
      <c r="H28" s="1072">
        <f t="shared" si="17"/>
        <v>317731391.85755873</v>
      </c>
      <c r="I28" s="1072">
        <f t="shared" si="17"/>
        <v>79352525.162475049</v>
      </c>
      <c r="J28" s="1072">
        <f t="shared" si="17"/>
        <v>119284625.11716406</v>
      </c>
      <c r="K28" s="1072">
        <f t="shared" si="17"/>
        <v>73506116.118218854</v>
      </c>
      <c r="L28" s="1072">
        <f t="shared" si="17"/>
        <v>63113393.142181113</v>
      </c>
      <c r="M28" s="1072">
        <f t="shared" si="17"/>
        <v>283257058.44003904</v>
      </c>
    </row>
    <row r="32" spans="2:23">
      <c r="O32" s="1245" t="s">
        <v>74</v>
      </c>
      <c r="P32" s="1245"/>
      <c r="Q32" s="1245"/>
      <c r="R32" s="1245"/>
      <c r="S32" s="1245"/>
      <c r="T32" s="1245"/>
      <c r="U32" s="1245"/>
      <c r="V32" s="1245"/>
      <c r="W32" s="1098"/>
    </row>
    <row r="33" spans="2:31" ht="13.8" thickBot="1">
      <c r="B33" s="1239" t="s">
        <v>60</v>
      </c>
      <c r="C33" s="1239" t="s">
        <v>78</v>
      </c>
      <c r="D33" s="1111"/>
      <c r="E33" s="1111" t="s">
        <v>61</v>
      </c>
      <c r="F33" s="1111"/>
      <c r="G33" s="1112"/>
      <c r="H33" s="1111"/>
      <c r="I33" s="1111"/>
      <c r="J33" s="1111" t="s">
        <v>62</v>
      </c>
      <c r="K33" s="1111"/>
      <c r="L33" s="1111"/>
      <c r="M33" s="1111"/>
      <c r="O33" s="1239" t="s">
        <v>60</v>
      </c>
      <c r="P33" s="1242" t="s">
        <v>61</v>
      </c>
      <c r="Q33" s="1242"/>
      <c r="R33" s="1242"/>
      <c r="S33" s="1243"/>
      <c r="T33" s="1244" t="s">
        <v>62</v>
      </c>
      <c r="U33" s="1242"/>
      <c r="V33" s="1242"/>
      <c r="W33" s="1242"/>
      <c r="X33" s="1242" t="s">
        <v>61</v>
      </c>
      <c r="Y33" s="1242"/>
      <c r="Z33" s="1242"/>
      <c r="AA33" s="1243"/>
      <c r="AB33" s="1244" t="s">
        <v>62</v>
      </c>
      <c r="AC33" s="1242"/>
      <c r="AD33" s="1242"/>
      <c r="AE33" s="1242"/>
    </row>
    <row r="34" spans="2:31" ht="14.4" thickTop="1" thickBot="1">
      <c r="B34" s="1240"/>
      <c r="C34" s="1240"/>
      <c r="D34" s="1110" t="s">
        <v>79</v>
      </c>
      <c r="E34" s="1110" t="s">
        <v>80</v>
      </c>
      <c r="F34" s="1110" t="s">
        <v>81</v>
      </c>
      <c r="G34" s="1066" t="s">
        <v>82</v>
      </c>
      <c r="H34" s="1110" t="s">
        <v>83</v>
      </c>
      <c r="I34" s="1110" t="s">
        <v>79</v>
      </c>
      <c r="J34" s="1110" t="s">
        <v>80</v>
      </c>
      <c r="K34" s="1110" t="s">
        <v>81</v>
      </c>
      <c r="L34" s="1066" t="s">
        <v>82</v>
      </c>
      <c r="M34" s="1110" t="s">
        <v>83</v>
      </c>
      <c r="O34" s="1240"/>
      <c r="P34" s="1110" t="s">
        <v>79</v>
      </c>
      <c r="Q34" s="1110" t="s">
        <v>80</v>
      </c>
      <c r="R34" s="1110" t="s">
        <v>81</v>
      </c>
      <c r="S34" s="1066" t="s">
        <v>82</v>
      </c>
      <c r="T34" s="1110" t="s">
        <v>79</v>
      </c>
      <c r="U34" s="1110" t="s">
        <v>80</v>
      </c>
      <c r="V34" s="1110" t="s">
        <v>81</v>
      </c>
      <c r="W34" s="1066" t="s">
        <v>82</v>
      </c>
      <c r="X34" s="1110" t="s">
        <v>79</v>
      </c>
      <c r="Y34" s="1110" t="s">
        <v>80</v>
      </c>
      <c r="Z34" s="1110" t="s">
        <v>81</v>
      </c>
      <c r="AA34" s="1066" t="s">
        <v>82</v>
      </c>
      <c r="AB34" s="1110" t="s">
        <v>79</v>
      </c>
      <c r="AC34" s="1110" t="s">
        <v>80</v>
      </c>
      <c r="AD34" s="1110" t="s">
        <v>81</v>
      </c>
      <c r="AE34" s="1066" t="s">
        <v>82</v>
      </c>
    </row>
    <row r="35" spans="2:31" ht="14.4" thickTop="1" thickBot="1">
      <c r="B35" s="1241" t="s">
        <v>69</v>
      </c>
      <c r="C35" s="1067" t="s">
        <v>84</v>
      </c>
      <c r="D35" s="1068">
        <f t="shared" ref="D35:L35" si="18">SUM(D36:D40)</f>
        <v>7583.2699999999995</v>
      </c>
      <c r="E35" s="1068">
        <f t="shared" si="18"/>
        <v>10361.641995810414</v>
      </c>
      <c r="F35" s="1068">
        <f t="shared" si="18"/>
        <v>10864.010245436317</v>
      </c>
      <c r="G35" s="1068">
        <f t="shared" si="18"/>
        <v>6626.9454369905125</v>
      </c>
      <c r="H35" s="1068">
        <f t="shared" ref="H35:H41" si="19">SUM(D35:G35)</f>
        <v>35435.867678237242</v>
      </c>
      <c r="I35" s="1068">
        <f t="shared" si="18"/>
        <v>7241.1287999999995</v>
      </c>
      <c r="J35" s="1068">
        <f t="shared" si="18"/>
        <v>9362.1152605764746</v>
      </c>
      <c r="K35" s="1068">
        <f t="shared" si="18"/>
        <v>9380.6634992847212</v>
      </c>
      <c r="L35" s="1068">
        <f t="shared" si="18"/>
        <v>5622.6848066958701</v>
      </c>
      <c r="M35" s="1068">
        <f t="shared" ref="M35:M41" si="20">SUM(I35:L35)</f>
        <v>31606.592366557066</v>
      </c>
      <c r="O35" s="1108" t="s">
        <v>69</v>
      </c>
      <c r="P35" s="1108">
        <f>D35</f>
        <v>7583.2699999999995</v>
      </c>
      <c r="Q35" s="1108">
        <f>E35</f>
        <v>10361.641995810414</v>
      </c>
      <c r="R35" s="1108">
        <f>F35</f>
        <v>10864.010245436317</v>
      </c>
      <c r="S35" s="1108">
        <f>G35</f>
        <v>6626.9454369905125</v>
      </c>
      <c r="T35" s="1108">
        <f t="shared" ref="T35:W35" si="21">I35</f>
        <v>7241.1287999999995</v>
      </c>
      <c r="U35" s="1108">
        <f t="shared" si="21"/>
        <v>9362.1152605764746</v>
      </c>
      <c r="V35" s="1108">
        <f t="shared" si="21"/>
        <v>9380.6634992847212</v>
      </c>
      <c r="W35" s="1108">
        <f t="shared" si="21"/>
        <v>5622.6848066958701</v>
      </c>
      <c r="X35" s="1085">
        <f>P35/P$39</f>
        <v>0.2266378173695521</v>
      </c>
      <c r="Y35" s="1085">
        <f t="shared" ref="Y35:AE39" si="22">Q35/Q$39</f>
        <v>0.22090588132666303</v>
      </c>
      <c r="Z35" s="1085">
        <f t="shared" si="22"/>
        <v>0.33628208833296014</v>
      </c>
      <c r="AA35" s="1085">
        <f t="shared" si="22"/>
        <v>0.1600586639505979</v>
      </c>
      <c r="AB35" s="1085">
        <f t="shared" si="22"/>
        <v>0.22250053397665037</v>
      </c>
      <c r="AC35" s="1085">
        <f t="shared" si="22"/>
        <v>0.20829247255758992</v>
      </c>
      <c r="AD35" s="1085">
        <f t="shared" si="22"/>
        <v>0.31171664370840518</v>
      </c>
      <c r="AE35" s="1085">
        <f t="shared" si="22"/>
        <v>0.14327987860490829</v>
      </c>
    </row>
    <row r="36" spans="2:31" ht="13.8" thickBot="1">
      <c r="B36" s="1234"/>
      <c r="C36" s="1069" t="s">
        <v>54</v>
      </c>
      <c r="D36" s="1108">
        <f>'Overall Results PY 2016'!D33</f>
        <v>6855.41</v>
      </c>
      <c r="E36" s="1108">
        <f>'Overall Results PY 2017'!D38</f>
        <v>8409.1230599481441</v>
      </c>
      <c r="F36" s="1108">
        <f>'Overall Results PY 2018'!D38</f>
        <v>5644.9499561469911</v>
      </c>
      <c r="G36" s="1108">
        <f>'Overall Results PY 2019'!D38</f>
        <v>3889.231315453394</v>
      </c>
      <c r="H36" s="1076">
        <f t="shared" si="19"/>
        <v>24798.71433154853</v>
      </c>
      <c r="I36" s="1108">
        <f>'Overall Results PY 2016'!G33</f>
        <v>6581.1935999999996</v>
      </c>
      <c r="J36" s="1108">
        <f>'Overall Results PY 2017'!G38</f>
        <v>8072.7581375502177</v>
      </c>
      <c r="K36" s="1108">
        <f>'Overall Results PY 2018'!G38</f>
        <v>5419.151957901111</v>
      </c>
      <c r="L36" s="1108">
        <f>'Overall Results PY 2019'!G38</f>
        <v>3733.662062835258</v>
      </c>
      <c r="M36" s="1076">
        <f t="shared" si="20"/>
        <v>23806.765758286587</v>
      </c>
      <c r="O36" s="1108" t="s">
        <v>70</v>
      </c>
      <c r="P36" s="1108">
        <f>D41</f>
        <v>3466.4710597272415</v>
      </c>
      <c r="Q36" s="1108">
        <f>E41</f>
        <v>5831.1534270663869</v>
      </c>
      <c r="R36" s="1108">
        <f>F41</f>
        <v>3980.1917268736593</v>
      </c>
      <c r="S36" s="1108">
        <f>G41</f>
        <v>6153.8830632543632</v>
      </c>
      <c r="T36" s="1108">
        <f t="shared" ref="T36:W36" si="23">I41</f>
        <v>2893.0716689763381</v>
      </c>
      <c r="U36" s="1108">
        <f t="shared" si="23"/>
        <v>4872.4152101944373</v>
      </c>
      <c r="V36" s="1108">
        <f t="shared" si="23"/>
        <v>3250.8572393280092</v>
      </c>
      <c r="W36" s="1108">
        <f t="shared" si="23"/>
        <v>4997.5838879107396</v>
      </c>
      <c r="X36" s="215">
        <f t="shared" ref="X36:X39" si="24">P36/P$39</f>
        <v>0.10360087863827878</v>
      </c>
      <c r="Y36" s="215">
        <f t="shared" si="22"/>
        <v>0.12431775653684345</v>
      </c>
      <c r="Z36" s="215">
        <f t="shared" si="22"/>
        <v>0.12320194436864598</v>
      </c>
      <c r="AA36" s="215">
        <f t="shared" si="22"/>
        <v>0.14863292757998248</v>
      </c>
      <c r="AB36" s="215">
        <f t="shared" si="22"/>
        <v>8.8896359802349376E-2</v>
      </c>
      <c r="AC36" s="215">
        <f t="shared" si="22"/>
        <v>0.10840364417774927</v>
      </c>
      <c r="AD36" s="215">
        <f t="shared" si="22"/>
        <v>0.10802501421096351</v>
      </c>
      <c r="AE36" s="215">
        <f t="shared" si="22"/>
        <v>0.12735076522962344</v>
      </c>
    </row>
    <row r="37" spans="2:31" ht="13.8" thickBot="1">
      <c r="B37" s="1234"/>
      <c r="C37" s="1069" t="s">
        <v>55</v>
      </c>
      <c r="D37" s="1108">
        <f>'Overall Results PY 2016'!D34</f>
        <v>525.86</v>
      </c>
      <c r="E37" s="1108">
        <f>'Overall Results PY 2017'!D39</f>
        <v>1523.6373516486351</v>
      </c>
      <c r="F37" s="1108">
        <f>'Overall Results PY 2018'!D39</f>
        <v>4722.7923804892653</v>
      </c>
      <c r="G37" s="1108">
        <f>'Overall Results PY 2019'!D39</f>
        <v>2737.7141215371189</v>
      </c>
      <c r="H37" s="1076">
        <f t="shared" si="19"/>
        <v>9510.0038536750199</v>
      </c>
      <c r="I37" s="1108">
        <f>'Overall Results PY 2016'!G34</f>
        <v>483.79120000000006</v>
      </c>
      <c r="J37" s="1108">
        <f>'Overall Results PY 2017'!G39</f>
        <v>929.41878450566742</v>
      </c>
      <c r="K37" s="1108">
        <f>'Overall Results PY 2018'!G39</f>
        <v>3494.8663615620562</v>
      </c>
      <c r="L37" s="1108">
        <f>'Overall Results PY 2019'!G39</f>
        <v>1889.0227438606119</v>
      </c>
      <c r="M37" s="1076">
        <f t="shared" si="20"/>
        <v>6797.0990899283352</v>
      </c>
      <c r="O37" s="1108" t="s">
        <v>71</v>
      </c>
      <c r="P37" s="1108">
        <f>D45</f>
        <v>4108.3805291921308</v>
      </c>
      <c r="Q37" s="1108">
        <f>E45</f>
        <v>3765.0383064516127</v>
      </c>
      <c r="R37" s="1108">
        <f>F45</f>
        <v>3572.9091935282258</v>
      </c>
      <c r="S37" s="1108">
        <f>G45</f>
        <v>3176</v>
      </c>
      <c r="T37" s="1108">
        <f t="shared" ref="T37:W37" si="25">I45</f>
        <v>4108.3805291921308</v>
      </c>
      <c r="U37" s="1108">
        <f t="shared" si="25"/>
        <v>3765.0383064516127</v>
      </c>
      <c r="V37" s="1108">
        <f t="shared" si="25"/>
        <v>3572.9091935282258</v>
      </c>
      <c r="W37" s="1108">
        <f t="shared" si="25"/>
        <v>3176</v>
      </c>
      <c r="X37" s="215">
        <f t="shared" si="24"/>
        <v>0.12278534142390685</v>
      </c>
      <c r="Y37" s="215">
        <f t="shared" si="22"/>
        <v>8.0269044776072593E-2</v>
      </c>
      <c r="Z37" s="215">
        <f t="shared" si="22"/>
        <v>0.11059501398467705</v>
      </c>
      <c r="AA37" s="215">
        <f t="shared" si="22"/>
        <v>7.6708993840449324E-2</v>
      </c>
      <c r="AB37" s="215">
        <f t="shared" si="22"/>
        <v>0.12623955280625898</v>
      </c>
      <c r="AC37" s="215">
        <f t="shared" si="22"/>
        <v>8.3766234050461616E-2</v>
      </c>
      <c r="AD37" s="215">
        <f t="shared" si="22"/>
        <v>0.11872670437079914</v>
      </c>
      <c r="AE37" s="215">
        <f t="shared" si="22"/>
        <v>8.0932314382495082E-2</v>
      </c>
    </row>
    <row r="38" spans="2:31" ht="13.8" thickBot="1">
      <c r="B38" s="1234"/>
      <c r="C38" s="1108" t="s">
        <v>12</v>
      </c>
      <c r="D38" s="1108">
        <f>'Overall Results PY 2016'!D35</f>
        <v>0</v>
      </c>
      <c r="E38" s="1108">
        <f>'Overall Results PY 2017'!D40</f>
        <v>61.014928983596803</v>
      </c>
      <c r="F38" s="1108">
        <f>'Overall Results PY 2018'!D40</f>
        <v>113.46391403106053</v>
      </c>
      <c r="G38" s="1108">
        <f>'Overall Results PY 2019'!D40</f>
        <v>0</v>
      </c>
      <c r="H38" s="1076">
        <f t="shared" si="19"/>
        <v>174.47884301465734</v>
      </c>
      <c r="I38" s="1108">
        <f>'Overall Results PY 2016'!G35</f>
        <v>0</v>
      </c>
      <c r="J38" s="1108">
        <f>'Overall Results PY 2017'!G40</f>
        <v>39.158615159994049</v>
      </c>
      <c r="K38" s="1108">
        <f>'Overall Results PY 2018'!G40</f>
        <v>83.963296382984794</v>
      </c>
      <c r="L38" s="1108">
        <f>'Overall Results PY 2019'!G40</f>
        <v>0</v>
      </c>
      <c r="M38" s="1076">
        <f t="shared" si="20"/>
        <v>123.12191154297884</v>
      </c>
      <c r="O38" s="1108" t="s">
        <v>72</v>
      </c>
      <c r="P38" s="1108">
        <f>D50</f>
        <v>18301.739999999998</v>
      </c>
      <c r="Q38" s="1108">
        <f>E50</f>
        <v>26947.4</v>
      </c>
      <c r="R38" s="1108">
        <f>F50</f>
        <v>13889.130000000001</v>
      </c>
      <c r="S38" s="1108">
        <f>G50</f>
        <v>25446.400000000001</v>
      </c>
      <c r="T38" s="1108">
        <f t="shared" ref="T38:W38" si="26">I50</f>
        <v>18301.739999999998</v>
      </c>
      <c r="U38" s="1108">
        <f t="shared" si="26"/>
        <v>26947.4</v>
      </c>
      <c r="V38" s="1108">
        <f t="shared" si="26"/>
        <v>13889.130000000001</v>
      </c>
      <c r="W38" s="1108">
        <f t="shared" si="26"/>
        <v>25446.400000000001</v>
      </c>
      <c r="X38" s="215">
        <f t="shared" si="24"/>
        <v>0.54697596256826231</v>
      </c>
      <c r="Y38" s="215">
        <f t="shared" si="22"/>
        <v>0.57450731736042093</v>
      </c>
      <c r="Z38" s="215">
        <f t="shared" si="22"/>
        <v>0.42992095331371677</v>
      </c>
      <c r="AA38" s="215">
        <f t="shared" si="22"/>
        <v>0.61459941462897028</v>
      </c>
      <c r="AB38" s="215">
        <f t="shared" si="22"/>
        <v>0.5623635534147412</v>
      </c>
      <c r="AC38" s="215">
        <f t="shared" si="22"/>
        <v>0.59953764921419916</v>
      </c>
      <c r="AD38" s="215">
        <f t="shared" si="22"/>
        <v>0.46153163770983213</v>
      </c>
      <c r="AE38" s="215">
        <f t="shared" si="22"/>
        <v>0.64843704178297323</v>
      </c>
    </row>
    <row r="39" spans="2:31" ht="13.8" thickBot="1">
      <c r="B39" s="1234"/>
      <c r="C39" s="1108" t="s">
        <v>11</v>
      </c>
      <c r="D39" s="1108" t="str">
        <f>'Overall Results PY 2016'!D36</f>
        <v>N/A</v>
      </c>
      <c r="E39" s="1108">
        <f>'Overall Results PY 2017'!D41</f>
        <v>0</v>
      </c>
      <c r="F39" s="1108">
        <f>'Overall Results PY 2018'!D41</f>
        <v>381.85</v>
      </c>
      <c r="G39" s="1108">
        <f>'Overall Results PY 2019'!D41</f>
        <v>0</v>
      </c>
      <c r="H39" s="1076">
        <f t="shared" si="19"/>
        <v>381.85</v>
      </c>
      <c r="I39" s="1108" t="str">
        <f>'Overall Results PY 2016'!G36</f>
        <v>NA</v>
      </c>
      <c r="J39" s="1108">
        <f>'Overall Results PY 2017'!G41</f>
        <v>0</v>
      </c>
      <c r="K39" s="1108">
        <f>'Overall Results PY 2018'!G41</f>
        <v>381.85</v>
      </c>
      <c r="L39" s="1108">
        <f>'Overall Results PY 2019'!G41</f>
        <v>0</v>
      </c>
      <c r="M39" s="1076">
        <f t="shared" si="20"/>
        <v>381.85</v>
      </c>
      <c r="O39" s="1070" t="s">
        <v>73</v>
      </c>
      <c r="P39" s="1070">
        <f t="shared" ref="P39:W39" si="27">SUM(P35:P38)</f>
        <v>33459.861588919368</v>
      </c>
      <c r="Q39" s="1070">
        <f t="shared" si="27"/>
        <v>46905.233729328414</v>
      </c>
      <c r="R39" s="1070">
        <f t="shared" si="27"/>
        <v>32306.241165838204</v>
      </c>
      <c r="S39" s="1070">
        <f t="shared" si="27"/>
        <v>41403.228500244877</v>
      </c>
      <c r="T39" s="1070">
        <f t="shared" si="27"/>
        <v>32544.320998168467</v>
      </c>
      <c r="U39" s="1070">
        <f t="shared" si="27"/>
        <v>44946.96877722253</v>
      </c>
      <c r="V39" s="1070">
        <f t="shared" si="27"/>
        <v>30093.559932140957</v>
      </c>
      <c r="W39" s="1070">
        <f t="shared" si="27"/>
        <v>39242.668694606611</v>
      </c>
      <c r="X39" s="1086">
        <f t="shared" si="24"/>
        <v>1</v>
      </c>
      <c r="Y39" s="1086">
        <f t="shared" si="22"/>
        <v>1</v>
      </c>
      <c r="Z39" s="1086">
        <f t="shared" si="22"/>
        <v>1</v>
      </c>
      <c r="AA39" s="1086">
        <f t="shared" si="22"/>
        <v>1</v>
      </c>
      <c r="AB39" s="1086">
        <f t="shared" si="22"/>
        <v>1</v>
      </c>
      <c r="AC39" s="1086">
        <f t="shared" si="22"/>
        <v>1</v>
      </c>
      <c r="AD39" s="1086">
        <f t="shared" si="22"/>
        <v>1</v>
      </c>
      <c r="AE39" s="1086">
        <f t="shared" si="22"/>
        <v>1</v>
      </c>
    </row>
    <row r="40" spans="2:31" ht="13.8" thickBot="1">
      <c r="B40" s="1235"/>
      <c r="C40" s="1108" t="s">
        <v>86</v>
      </c>
      <c r="D40" s="1108">
        <f>'Overall Results PY 2016'!D37</f>
        <v>202</v>
      </c>
      <c r="E40" s="1108">
        <f>'Overall Results PY 2017'!D42</f>
        <v>367.86665523003842</v>
      </c>
      <c r="F40" s="1108">
        <f>'Overall Results PY 2018'!D42</f>
        <v>0.95399476900000002</v>
      </c>
      <c r="G40" s="1108">
        <f>'Overall Results PY 2019'!D42</f>
        <v>0</v>
      </c>
      <c r="H40" s="1076">
        <f t="shared" si="19"/>
        <v>570.82064999903844</v>
      </c>
      <c r="I40" s="1108">
        <f>'Overall Results PY 2016'!G37</f>
        <v>176.14400000000001</v>
      </c>
      <c r="J40" s="1108">
        <f>'Overall Results PY 2017'!G42</f>
        <v>320.77972336059349</v>
      </c>
      <c r="K40" s="1108">
        <f>'Overall Results PY 2018'!G42</f>
        <v>0.83188343856800007</v>
      </c>
      <c r="L40" s="1108">
        <f>'Overall Results PY 2019'!G42</f>
        <v>0</v>
      </c>
      <c r="M40" s="1076">
        <f t="shared" si="20"/>
        <v>497.75560679916151</v>
      </c>
    </row>
    <row r="41" spans="2:31" ht="13.8" thickBot="1">
      <c r="B41" s="1233" t="s">
        <v>70</v>
      </c>
      <c r="C41" s="1071" t="s">
        <v>87</v>
      </c>
      <c r="D41" s="1071">
        <f t="shared" ref="D41:L41" si="28">SUM(D42:D44)</f>
        <v>3466.4710597272415</v>
      </c>
      <c r="E41" s="1071">
        <f t="shared" si="28"/>
        <v>5831.1534270663869</v>
      </c>
      <c r="F41" s="1071">
        <f t="shared" si="28"/>
        <v>3980.1917268736593</v>
      </c>
      <c r="G41" s="1071">
        <f t="shared" si="28"/>
        <v>6153.8830632543632</v>
      </c>
      <c r="H41" s="1068">
        <f t="shared" si="19"/>
        <v>19431.699276921652</v>
      </c>
      <c r="I41" s="1071">
        <f t="shared" si="28"/>
        <v>2893.0716689763381</v>
      </c>
      <c r="J41" s="1071">
        <f t="shared" si="28"/>
        <v>4872.4152101944373</v>
      </c>
      <c r="K41" s="1071">
        <f t="shared" si="28"/>
        <v>3250.8572393280092</v>
      </c>
      <c r="L41" s="1071">
        <f t="shared" si="28"/>
        <v>4997.5838879107396</v>
      </c>
      <c r="M41" s="1068">
        <f t="shared" si="20"/>
        <v>16013.928006409526</v>
      </c>
    </row>
    <row r="42" spans="2:31" ht="13.8" thickBot="1">
      <c r="B42" s="1234"/>
      <c r="C42" s="1108" t="s">
        <v>21</v>
      </c>
      <c r="D42" s="1108">
        <f>'Overall Results PY 2016'!D38</f>
        <v>2033.7410597272417</v>
      </c>
      <c r="E42" s="1108">
        <f>'Overall Results PY 2017'!D44</f>
        <v>4057.8234270663875</v>
      </c>
      <c r="F42" s="1108">
        <f>'Overall Results PY 2018'!D44</f>
        <v>2312.9693752536105</v>
      </c>
      <c r="G42" s="1108">
        <f>'Overall Results PY 2019'!D44</f>
        <v>2532.7086902208607</v>
      </c>
      <c r="H42" s="1076">
        <f t="shared" ref="H42:H47" si="29">SUM(D42:G42)</f>
        <v>10937.242552268101</v>
      </c>
      <c r="I42" s="1108">
        <f>'Overall Results PY 2016'!G38</f>
        <v>1667.6676689763381</v>
      </c>
      <c r="J42" s="1108">
        <f>'Overall Results PY 2017'!G44</f>
        <v>3327.4152101944373</v>
      </c>
      <c r="K42" s="1108">
        <f>'Overall Results PY 2018'!G44</f>
        <v>1896.6348877079604</v>
      </c>
      <c r="L42" s="1108">
        <f>'Overall Results PY 2019'!G44</f>
        <v>2076.8211259811055</v>
      </c>
      <c r="M42" s="1076">
        <f t="shared" ref="M42:M44" si="30">SUM(I42:L42)</f>
        <v>8968.5388928598404</v>
      </c>
    </row>
    <row r="43" spans="2:31" ht="13.8" thickBot="1">
      <c r="B43" s="1234"/>
      <c r="C43" s="1108" t="s">
        <v>88</v>
      </c>
      <c r="D43" s="1108">
        <f>'Overall Results PY 2016'!D39</f>
        <v>191.73000000000002</v>
      </c>
      <c r="E43" s="1108">
        <f>'Overall Results PY 2017'!D45</f>
        <v>458</v>
      </c>
      <c r="F43" s="1108">
        <f>'Overall Results PY 2018'!D45</f>
        <v>648.22235162004881</v>
      </c>
      <c r="G43" s="1108">
        <f>'Overall Results PY 2019'!D45</f>
        <v>230.51</v>
      </c>
      <c r="H43" s="1076">
        <f t="shared" si="29"/>
        <v>1528.4623516200488</v>
      </c>
      <c r="I43" s="1108">
        <f>'Overall Results PY 2016'!G39</f>
        <v>191.73000000000002</v>
      </c>
      <c r="J43" s="1108">
        <f>'Overall Results PY 2017'!G45</f>
        <v>458</v>
      </c>
      <c r="K43" s="1108">
        <f>'Overall Results PY 2018'!G45</f>
        <v>648.2223516200487</v>
      </c>
      <c r="L43" s="1108">
        <f>'Overall Results PY 2019'!G45</f>
        <v>230.51</v>
      </c>
      <c r="M43" s="1076">
        <f t="shared" si="30"/>
        <v>1528.4623516200488</v>
      </c>
    </row>
    <row r="44" spans="2:31" ht="13.8" thickBot="1">
      <c r="B44" s="1234"/>
      <c r="C44" s="1108" t="s">
        <v>89</v>
      </c>
      <c r="D44" s="1108">
        <f>'Overall Results PY 2016'!D40</f>
        <v>1241</v>
      </c>
      <c r="E44" s="1108">
        <f>'Overall Results PY 2017'!D46</f>
        <v>1315.33</v>
      </c>
      <c r="F44" s="1108">
        <f>'Overall Results PY 2018'!D46</f>
        <v>1019</v>
      </c>
      <c r="G44" s="1108">
        <f>'Overall Results PY 2019'!D46</f>
        <v>3390.6643730335027</v>
      </c>
      <c r="H44" s="1076">
        <f t="shared" si="29"/>
        <v>6965.9943730335026</v>
      </c>
      <c r="I44" s="1108">
        <f>'Overall Results PY 2016'!G40</f>
        <v>1033.674</v>
      </c>
      <c r="J44" s="1108">
        <f>'Overall Results PY 2017'!G46</f>
        <v>1087</v>
      </c>
      <c r="K44" s="1108">
        <f>'Overall Results PY 2018'!G46</f>
        <v>706</v>
      </c>
      <c r="L44" s="1108">
        <f>'Overall Results PY 2019'!G46</f>
        <v>2690.2527619296343</v>
      </c>
      <c r="M44" s="1076">
        <f t="shared" si="30"/>
        <v>5516.9267619296343</v>
      </c>
    </row>
    <row r="45" spans="2:31" ht="13.8" thickBot="1">
      <c r="B45" s="1234" t="s">
        <v>71</v>
      </c>
      <c r="C45" s="1071" t="s">
        <v>90</v>
      </c>
      <c r="D45" s="1071">
        <f t="shared" ref="D45:L45" si="31">SUM(D47, D46)</f>
        <v>4108.3805291921308</v>
      </c>
      <c r="E45" s="1071">
        <f t="shared" si="31"/>
        <v>3765.0383064516127</v>
      </c>
      <c r="F45" s="1071">
        <f t="shared" si="31"/>
        <v>3572.9091935282258</v>
      </c>
      <c r="G45" s="1071">
        <f t="shared" si="31"/>
        <v>3176</v>
      </c>
      <c r="H45" s="1068">
        <f>G45</f>
        <v>3176</v>
      </c>
      <c r="I45" s="1071">
        <f t="shared" si="31"/>
        <v>4108.3805291921308</v>
      </c>
      <c r="J45" s="1071">
        <f t="shared" si="31"/>
        <v>3765.0383064516127</v>
      </c>
      <c r="K45" s="1071">
        <f t="shared" si="31"/>
        <v>3572.9091935282258</v>
      </c>
      <c r="L45" s="1071">
        <f t="shared" si="31"/>
        <v>3176</v>
      </c>
      <c r="M45" s="1068">
        <f>L45</f>
        <v>3176</v>
      </c>
    </row>
    <row r="46" spans="2:31" ht="13.8" thickBot="1">
      <c r="B46" s="1234"/>
      <c r="C46" s="1108" t="str">
        <f>C20</f>
        <v>Income-Eligible Home Energy Report</v>
      </c>
      <c r="D46" s="1108">
        <f>'Overall Results PY 2016'!D41</f>
        <v>261.68532379380827</v>
      </c>
      <c r="E46" s="1108">
        <f>'Overall Results PY 2017'!D48</f>
        <v>296.47580645161293</v>
      </c>
      <c r="F46" s="1108">
        <f>'Overall Results PY 2018'!D48</f>
        <v>335.94594758064517</v>
      </c>
      <c r="G46" s="1108">
        <f>'Overall Results PY 2019'!D48</f>
        <v>171</v>
      </c>
      <c r="H46" s="1076">
        <f t="shared" si="29"/>
        <v>1065.1070778260664</v>
      </c>
      <c r="I46" s="1108">
        <f>'Overall Results PY 2016'!G41</f>
        <v>261.68532379380827</v>
      </c>
      <c r="J46" s="1108">
        <f>'Overall Results PY 2017'!G48</f>
        <v>296.47580645161293</v>
      </c>
      <c r="K46" s="1108">
        <f>'Overall Results PY 2018'!G48</f>
        <v>335.94594758064517</v>
      </c>
      <c r="L46" s="1108">
        <f>'Overall Results PY 2019'!G48</f>
        <v>171</v>
      </c>
      <c r="M46" s="1076">
        <f>L46</f>
        <v>171</v>
      </c>
    </row>
    <row r="47" spans="2:31" ht="13.8" thickBot="1">
      <c r="B47" s="1234"/>
      <c r="C47" s="1108" t="s">
        <v>19</v>
      </c>
      <c r="D47" s="1108">
        <f>'Overall Results PY 2016'!D42</f>
        <v>3846.6952053983223</v>
      </c>
      <c r="E47" s="1108">
        <f>'Overall Results PY 2017'!D49</f>
        <v>3468.5625</v>
      </c>
      <c r="F47" s="1108">
        <f>'Overall Results PY 2018'!D49</f>
        <v>3236.9632459475806</v>
      </c>
      <c r="G47" s="1108">
        <f>'Overall Results PY 2019'!D49</f>
        <v>3005</v>
      </c>
      <c r="H47" s="1076">
        <f t="shared" si="29"/>
        <v>13557.220951345902</v>
      </c>
      <c r="I47" s="1108">
        <f>'Overall Results PY 2016'!G42</f>
        <v>3846.6952053983223</v>
      </c>
      <c r="J47" s="1108">
        <f>'Overall Results PY 2017'!G49</f>
        <v>3468.5625</v>
      </c>
      <c r="K47" s="1108">
        <f>'Overall Results PY 2018'!G49</f>
        <v>3236.9632459475806</v>
      </c>
      <c r="L47" s="1108">
        <f>'Overall Results PY 2019'!G49</f>
        <v>3005</v>
      </c>
      <c r="M47" s="1076">
        <f>L47</f>
        <v>3005</v>
      </c>
    </row>
    <row r="48" spans="2:31" ht="13.8" thickBot="1">
      <c r="B48" s="1234"/>
      <c r="C48" s="1108" t="s">
        <v>91</v>
      </c>
      <c r="D48" s="1236" t="s">
        <v>92</v>
      </c>
      <c r="E48" s="1236"/>
      <c r="F48" s="1236"/>
      <c r="G48" s="1236"/>
      <c r="H48" s="1236"/>
      <c r="I48" s="1236"/>
      <c r="J48" s="1236"/>
      <c r="K48" s="1236"/>
      <c r="L48" s="1236"/>
    </row>
    <row r="49" spans="2:13" ht="13.8" thickBot="1">
      <c r="B49" s="1235"/>
      <c r="C49" s="1108" t="s">
        <v>93</v>
      </c>
      <c r="D49" s="1237"/>
      <c r="E49" s="1237"/>
      <c r="F49" s="1237"/>
      <c r="G49" s="1237"/>
      <c r="H49" s="1237"/>
      <c r="I49" s="1237"/>
      <c r="J49" s="1237"/>
      <c r="K49" s="1237"/>
      <c r="L49" s="1237"/>
    </row>
    <row r="50" spans="2:13" ht="13.8" thickBot="1">
      <c r="B50" s="1233" t="s">
        <v>72</v>
      </c>
      <c r="C50" s="1071" t="s">
        <v>94</v>
      </c>
      <c r="D50" s="1071">
        <f t="shared" ref="D50:L50" si="32">SUM(D51:D53)</f>
        <v>18301.739999999998</v>
      </c>
      <c r="E50" s="1071">
        <f t="shared" si="32"/>
        <v>26947.4</v>
      </c>
      <c r="F50" s="1071">
        <f t="shared" si="32"/>
        <v>13889.130000000001</v>
      </c>
      <c r="G50" s="1071">
        <f t="shared" si="32"/>
        <v>25446.400000000001</v>
      </c>
      <c r="H50" s="1068">
        <f>SUM(H51:H53)</f>
        <v>45577.14</v>
      </c>
      <c r="I50" s="1071">
        <f t="shared" si="32"/>
        <v>18301.739999999998</v>
      </c>
      <c r="J50" s="1071">
        <f t="shared" si="32"/>
        <v>26947.4</v>
      </c>
      <c r="K50" s="1071">
        <f t="shared" si="32"/>
        <v>13889.130000000001</v>
      </c>
      <c r="L50" s="1071">
        <f t="shared" si="32"/>
        <v>25446.400000000001</v>
      </c>
      <c r="M50" s="1068">
        <f>SUM(M51:M53)</f>
        <v>45577.14</v>
      </c>
    </row>
    <row r="51" spans="2:13" ht="13.8" thickBot="1">
      <c r="B51" s="1234"/>
      <c r="C51" s="1108" t="s">
        <v>14</v>
      </c>
      <c r="D51" s="1108">
        <f>'Overall Results PY 2016'!D45</f>
        <v>84.42</v>
      </c>
      <c r="E51" s="1108">
        <f>'Overall Results PY 2017'!D53</f>
        <v>309.39999999999998</v>
      </c>
      <c r="F51" s="1108">
        <f>'Overall Results PY 2018'!D53</f>
        <v>21</v>
      </c>
      <c r="G51" s="1108">
        <f>'Overall Results PY 2019'!D53</f>
        <v>96.6</v>
      </c>
      <c r="H51" s="1076">
        <f t="shared" ref="H51:H52" si="33">SUM(D51:G51)</f>
        <v>511.41999999999996</v>
      </c>
      <c r="I51" s="1108">
        <f>'Overall Results PY 2016'!G45</f>
        <v>84.42</v>
      </c>
      <c r="J51" s="1108">
        <f>'Overall Results PY 2017'!G53</f>
        <v>309.39999999999998</v>
      </c>
      <c r="K51" s="1108">
        <f>'Overall Results PY 2018'!G53</f>
        <v>21</v>
      </c>
      <c r="L51" s="1108">
        <f>'Overall Results PY 2019'!G53</f>
        <v>96.6</v>
      </c>
      <c r="M51" s="1076">
        <f t="shared" ref="M51:M52" si="34">SUM(I51:L51)</f>
        <v>511.41999999999996</v>
      </c>
    </row>
    <row r="52" spans="2:13" ht="13.8" thickBot="1">
      <c r="B52" s="1234"/>
      <c r="C52" s="1108" t="s">
        <v>24</v>
      </c>
      <c r="D52" s="1108">
        <f>'Overall Results PY 2016'!D46</f>
        <v>5017.32</v>
      </c>
      <c r="E52" s="1108">
        <f>'Overall Results PY 2017'!D54</f>
        <v>14294</v>
      </c>
      <c r="F52" s="1108">
        <f>'Overall Results PY 2018'!D54</f>
        <v>404.59999999999997</v>
      </c>
      <c r="G52" s="1108">
        <f>'Overall Results PY 2019'!D54</f>
        <v>4314.7999999999993</v>
      </c>
      <c r="H52" s="1076">
        <f t="shared" si="33"/>
        <v>24030.719999999998</v>
      </c>
      <c r="I52" s="1108">
        <f>'Overall Results PY 2016'!G46</f>
        <v>5017.32</v>
      </c>
      <c r="J52" s="1108">
        <f>'Overall Results PY 2017'!G54</f>
        <v>14294</v>
      </c>
      <c r="K52" s="1108">
        <f>'Overall Results PY 2018'!G54</f>
        <v>404.59999999999997</v>
      </c>
      <c r="L52" s="1108">
        <f>'Overall Results PY 2019'!G54</f>
        <v>4314.7999999999993</v>
      </c>
      <c r="M52" s="1076">
        <f t="shared" si="34"/>
        <v>24030.719999999998</v>
      </c>
    </row>
    <row r="53" spans="2:13" ht="13.8" thickBot="1">
      <c r="B53" s="1235"/>
      <c r="C53" s="1108" t="s">
        <v>15</v>
      </c>
      <c r="D53" s="1108">
        <f>'Overall Results PY 2016'!D47</f>
        <v>13200</v>
      </c>
      <c r="E53" s="1108">
        <f>'Overall Results PY 2017'!D55</f>
        <v>12344</v>
      </c>
      <c r="F53" s="1108">
        <f>'Overall Results PY 2018'!D55</f>
        <v>13463.53</v>
      </c>
      <c r="G53" s="1108">
        <f>'Overall Results PY 2019'!D55</f>
        <v>21035</v>
      </c>
      <c r="H53" s="1076">
        <f>G53</f>
        <v>21035</v>
      </c>
      <c r="I53" s="1108">
        <f>'Overall Results PY 2016'!G47</f>
        <v>13200</v>
      </c>
      <c r="J53" s="1108">
        <f>'Overall Results PY 2017'!G55</f>
        <v>12344</v>
      </c>
      <c r="K53" s="1108">
        <f>'Overall Results PY 2018'!G55</f>
        <v>13463.53</v>
      </c>
      <c r="L53" s="1108">
        <f>'Overall Results PY 2019'!G55</f>
        <v>21035</v>
      </c>
      <c r="M53" s="1077">
        <f>L53</f>
        <v>21035</v>
      </c>
    </row>
    <row r="54" spans="2:13" ht="13.8" thickBot="1">
      <c r="B54" s="1072" t="s">
        <v>85</v>
      </c>
      <c r="C54" s="1072"/>
      <c r="D54" s="1072">
        <f t="shared" ref="D54:M54" si="35">SUM(D35,D41,D45,D50)</f>
        <v>33459.861588919368</v>
      </c>
      <c r="E54" s="1072">
        <f t="shared" si="35"/>
        <v>46905.233729328414</v>
      </c>
      <c r="F54" s="1072">
        <f t="shared" si="35"/>
        <v>32306.241165838204</v>
      </c>
      <c r="G54" s="1072">
        <f t="shared" si="35"/>
        <v>41403.228500244877</v>
      </c>
      <c r="H54" s="1072">
        <f t="shared" si="35"/>
        <v>103620.70695515889</v>
      </c>
      <c r="I54" s="1072">
        <f t="shared" si="35"/>
        <v>32544.320998168467</v>
      </c>
      <c r="J54" s="1072">
        <f t="shared" si="35"/>
        <v>44946.96877722253</v>
      </c>
      <c r="K54" s="1072">
        <f t="shared" si="35"/>
        <v>30093.559932140957</v>
      </c>
      <c r="L54" s="1072">
        <f t="shared" si="35"/>
        <v>39242.668694606611</v>
      </c>
      <c r="M54" s="1072">
        <f t="shared" si="35"/>
        <v>96373.660372966595</v>
      </c>
    </row>
    <row r="58" spans="2:13" ht="13.8" thickBot="1">
      <c r="B58" s="1239" t="s">
        <v>60</v>
      </c>
      <c r="C58" s="1239" t="s">
        <v>78</v>
      </c>
      <c r="D58" s="1111"/>
      <c r="E58" s="1111" t="s">
        <v>61</v>
      </c>
      <c r="F58" s="1111"/>
      <c r="G58" s="1112"/>
      <c r="H58" s="1111"/>
      <c r="I58" s="1111"/>
      <c r="J58" s="1111" t="s">
        <v>62</v>
      </c>
      <c r="K58" s="1111"/>
      <c r="L58" s="1111"/>
      <c r="M58" s="1111"/>
    </row>
    <row r="59" spans="2:13" ht="14.4" thickTop="1" thickBot="1">
      <c r="B59" s="1240"/>
      <c r="C59" s="1240"/>
      <c r="D59" s="1110" t="s">
        <v>79</v>
      </c>
      <c r="E59" s="1110" t="s">
        <v>80</v>
      </c>
      <c r="F59" s="1110" t="s">
        <v>81</v>
      </c>
      <c r="G59" s="1066" t="s">
        <v>82</v>
      </c>
      <c r="H59" s="1110"/>
      <c r="I59" s="1110" t="s">
        <v>79</v>
      </c>
      <c r="J59" s="1110" t="s">
        <v>80</v>
      </c>
      <c r="K59" s="1110" t="s">
        <v>81</v>
      </c>
      <c r="L59" s="1066" t="s">
        <v>82</v>
      </c>
      <c r="M59" s="1110"/>
    </row>
    <row r="60" spans="2:13" ht="13.8" thickTop="1">
      <c r="B60" s="1241" t="s">
        <v>69</v>
      </c>
      <c r="C60" s="1067" t="s">
        <v>84</v>
      </c>
      <c r="D60" s="1073">
        <f>SUM(D61:D65)</f>
        <v>0.56272757353015834</v>
      </c>
      <c r="E60" s="1073">
        <f>SUM(E61:E65)</f>
        <v>0.66428500229013099</v>
      </c>
      <c r="F60" s="1073">
        <f>SUM(F61:F65)</f>
        <v>0.61670913870201738</v>
      </c>
      <c r="G60" s="1073">
        <f>SUM(G61:G65)</f>
        <v>0.43855500834139904</v>
      </c>
      <c r="H60" s="1073"/>
      <c r="I60" s="1073" t="e">
        <f t="shared" ref="I60:L60" si="36">SUM(I61:I65)</f>
        <v>#VALUE!</v>
      </c>
      <c r="J60" s="1073">
        <f t="shared" si="36"/>
        <v>0.66587366842988593</v>
      </c>
      <c r="K60" s="1073">
        <f t="shared" si="36"/>
        <v>0.60289270048870192</v>
      </c>
      <c r="L60" s="1073">
        <f t="shared" si="36"/>
        <v>0.43455615261220748</v>
      </c>
      <c r="M60" s="1073"/>
    </row>
    <row r="61" spans="2:13" ht="13.8" thickBot="1">
      <c r="B61" s="1234"/>
      <c r="C61" s="1069" t="s">
        <v>54</v>
      </c>
      <c r="D61" s="215">
        <f t="shared" ref="D61:L65" si="37">D10/D$28</f>
        <v>0.51114060408026563</v>
      </c>
      <c r="E61" s="215">
        <f t="shared" si="37"/>
        <v>0.42060091215886719</v>
      </c>
      <c r="F61" s="215">
        <f t="shared" si="37"/>
        <v>0.34365654981800836</v>
      </c>
      <c r="G61" s="215">
        <f t="shared" si="37"/>
        <v>0.25499373779799672</v>
      </c>
      <c r="H61" s="215"/>
      <c r="I61" s="215">
        <f t="shared" si="37"/>
        <v>0.51868697112947959</v>
      </c>
      <c r="J61" s="215">
        <f t="shared" si="37"/>
        <v>0.4340616938470126</v>
      </c>
      <c r="K61" s="215">
        <f t="shared" si="37"/>
        <v>0.37604292235585585</v>
      </c>
      <c r="L61" s="215">
        <f t="shared" si="37"/>
        <v>0.28638140118692879</v>
      </c>
      <c r="M61" s="215"/>
    </row>
    <row r="62" spans="2:13" ht="13.8" thickBot="1">
      <c r="B62" s="1234"/>
      <c r="C62" s="1069" t="s">
        <v>55</v>
      </c>
      <c r="D62" s="215">
        <f t="shared" si="37"/>
        <v>3.624608136940697E-2</v>
      </c>
      <c r="E62" s="215">
        <f t="shared" si="37"/>
        <v>6.3839483756640877E-2</v>
      </c>
      <c r="F62" s="215">
        <f t="shared" si="37"/>
        <v>0.27947393710007268</v>
      </c>
      <c r="G62" s="215">
        <f t="shared" si="37"/>
        <v>0.18356127054340235</v>
      </c>
      <c r="H62" s="215"/>
      <c r="I62" s="215">
        <f t="shared" si="37"/>
        <v>3.5248660075693529E-2</v>
      </c>
      <c r="J62" s="215">
        <f t="shared" si="37"/>
        <v>4.1862891203513775E-2</v>
      </c>
      <c r="K62" s="215">
        <f t="shared" si="37"/>
        <v>0.23572985727243137</v>
      </c>
      <c r="L62" s="215">
        <f t="shared" si="37"/>
        <v>0.14817475142527867</v>
      </c>
      <c r="M62" s="215"/>
    </row>
    <row r="63" spans="2:13" ht="13.8" thickBot="1">
      <c r="B63" s="1234"/>
      <c r="C63" s="1108" t="s">
        <v>12</v>
      </c>
      <c r="D63" s="215">
        <f t="shared" si="37"/>
        <v>0</v>
      </c>
      <c r="E63" s="215">
        <f t="shared" si="37"/>
        <v>2.5585934153431241E-3</v>
      </c>
      <c r="F63" s="215">
        <f t="shared" si="37"/>
        <v>5.2400757248855425E-3</v>
      </c>
      <c r="G63" s="215">
        <f t="shared" si="37"/>
        <v>0</v>
      </c>
      <c r="H63" s="215"/>
      <c r="I63" s="215">
        <f t="shared" si="37"/>
        <v>0</v>
      </c>
      <c r="J63" s="215">
        <f t="shared" si="37"/>
        <v>1.7942783280021515E-3</v>
      </c>
      <c r="K63" s="215">
        <f t="shared" si="37"/>
        <v>4.4198837127402395E-3</v>
      </c>
      <c r="L63" s="215">
        <f t="shared" si="37"/>
        <v>0</v>
      </c>
      <c r="M63" s="215"/>
    </row>
    <row r="64" spans="2:13" ht="13.8" thickBot="1">
      <c r="B64" s="1234"/>
      <c r="C64" s="1108" t="s">
        <v>11</v>
      </c>
      <c r="D64" s="215">
        <f t="shared" si="37"/>
        <v>0</v>
      </c>
      <c r="E64" s="215">
        <f t="shared" si="37"/>
        <v>0.15963825242813581</v>
      </c>
      <c r="F64" s="215">
        <f t="shared" si="37"/>
        <v>-1.1715412024340142E-2</v>
      </c>
      <c r="G64" s="215">
        <f t="shared" si="37"/>
        <v>0</v>
      </c>
      <c r="H64" s="215"/>
      <c r="I64" s="215" t="e">
        <f t="shared" si="37"/>
        <v>#VALUE!</v>
      </c>
      <c r="J64" s="215">
        <f t="shared" si="37"/>
        <v>0.17161173516022324</v>
      </c>
      <c r="K64" s="215">
        <f t="shared" si="37"/>
        <v>-1.3353623505578094E-2</v>
      </c>
      <c r="L64" s="215">
        <f t="shared" si="37"/>
        <v>0</v>
      </c>
      <c r="M64" s="215"/>
    </row>
    <row r="65" spans="2:13" ht="13.8" thickBot="1">
      <c r="B65" s="1235"/>
      <c r="C65" s="1108" t="s">
        <v>86</v>
      </c>
      <c r="D65" s="215">
        <f t="shared" si="37"/>
        <v>1.5340888080485776E-2</v>
      </c>
      <c r="E65" s="215">
        <f t="shared" si="37"/>
        <v>1.7647760531143964E-2</v>
      </c>
      <c r="F65" s="215">
        <f t="shared" si="37"/>
        <v>5.398808339096108E-5</v>
      </c>
      <c r="G65" s="215">
        <f t="shared" si="37"/>
        <v>0</v>
      </c>
      <c r="H65" s="215"/>
      <c r="I65" s="215">
        <f t="shared" si="37"/>
        <v>1.4140367955557093E-2</v>
      </c>
      <c r="J65" s="215">
        <f t="shared" si="37"/>
        <v>1.6543069891134226E-2</v>
      </c>
      <c r="K65" s="215">
        <f t="shared" si="37"/>
        <v>5.3660653252530701E-5</v>
      </c>
      <c r="L65" s="215">
        <f t="shared" si="37"/>
        <v>0</v>
      </c>
      <c r="M65" s="215"/>
    </row>
    <row r="66" spans="2:13" ht="13.8" thickBot="1">
      <c r="B66" s="1233" t="s">
        <v>70</v>
      </c>
      <c r="C66" s="1071" t="s">
        <v>87</v>
      </c>
      <c r="D66" s="556">
        <f t="shared" ref="D66:L66" si="38">SUM(D67:D69)</f>
        <v>0.19029694680236672</v>
      </c>
      <c r="E66" s="556">
        <f t="shared" si="38"/>
        <v>0.17180585394909911</v>
      </c>
      <c r="F66" s="556">
        <f t="shared" si="38"/>
        <v>0.19913150152368342</v>
      </c>
      <c r="G66" s="556">
        <f t="shared" si="38"/>
        <v>0.41939528602032766</v>
      </c>
      <c r="H66" s="556"/>
      <c r="I66" s="556">
        <f t="shared" si="38"/>
        <v>0.17085965465011496</v>
      </c>
      <c r="J66" s="556">
        <f t="shared" si="38"/>
        <v>0.15792337180597552</v>
      </c>
      <c r="K66" s="556">
        <f t="shared" si="38"/>
        <v>0.18719622251758836</v>
      </c>
      <c r="L66" s="556">
        <f t="shared" si="38"/>
        <v>0.39926168734496248</v>
      </c>
      <c r="M66" s="556"/>
    </row>
    <row r="67" spans="2:13" ht="13.8" thickBot="1">
      <c r="B67" s="1234"/>
      <c r="C67" s="1108" t="s">
        <v>21</v>
      </c>
      <c r="D67" s="215">
        <f t="shared" ref="D67:L69" si="39">D16/D$28</f>
        <v>4.1296753290300164E-2</v>
      </c>
      <c r="E67" s="215">
        <f t="shared" si="39"/>
        <v>4.7420399063142708E-2</v>
      </c>
      <c r="F67" s="215">
        <f t="shared" si="39"/>
        <v>5.2371831577168189E-2</v>
      </c>
      <c r="G67" s="215">
        <f t="shared" si="39"/>
        <v>6.1133787025088628E-2</v>
      </c>
      <c r="H67" s="215"/>
      <c r="I67" s="215">
        <f t="shared" si="39"/>
        <v>3.5795092230010782E-2</v>
      </c>
      <c r="J67" s="215">
        <f t="shared" si="39"/>
        <v>4.1801231283719112E-2</v>
      </c>
      <c r="K67" s="215">
        <f t="shared" si="39"/>
        <v>4.895005401221654E-2</v>
      </c>
      <c r="L67" s="215">
        <f t="shared" si="39"/>
        <v>5.8646110399865718E-2</v>
      </c>
      <c r="M67" s="215"/>
    </row>
    <row r="68" spans="2:13" ht="13.8" thickBot="1">
      <c r="B68" s="1234"/>
      <c r="C68" s="1108" t="s">
        <v>88</v>
      </c>
      <c r="D68" s="215">
        <f t="shared" si="39"/>
        <v>2.19389889245474E-2</v>
      </c>
      <c r="E68" s="215">
        <f t="shared" si="39"/>
        <v>3.2627303698290304E-2</v>
      </c>
      <c r="F68" s="215">
        <f t="shared" si="39"/>
        <v>6.2867576791719892E-2</v>
      </c>
      <c r="G68" s="215">
        <f t="shared" si="39"/>
        <v>2.5766282138964997E-2</v>
      </c>
      <c r="H68" s="215"/>
      <c r="I68" s="215">
        <f t="shared" si="39"/>
        <v>2.3190511785631529E-2</v>
      </c>
      <c r="J68" s="215">
        <f t="shared" si="39"/>
        <v>3.507447834027673E-2</v>
      </c>
      <c r="K68" s="215">
        <f t="shared" si="39"/>
        <v>7.1658593777194191E-2</v>
      </c>
      <c r="L68" s="215">
        <f t="shared" si="39"/>
        <v>3.0143648681891375E-2</v>
      </c>
      <c r="M68" s="215"/>
    </row>
    <row r="69" spans="2:13" ht="13.8" thickBot="1">
      <c r="B69" s="1234"/>
      <c r="C69" s="1108" t="s">
        <v>89</v>
      </c>
      <c r="D69" s="215">
        <f t="shared" si="39"/>
        <v>0.12706120458751916</v>
      </c>
      <c r="E69" s="215">
        <f t="shared" si="39"/>
        <v>9.1758151187666101E-2</v>
      </c>
      <c r="F69" s="215">
        <f t="shared" si="39"/>
        <v>8.389209315479533E-2</v>
      </c>
      <c r="G69" s="215">
        <f t="shared" si="39"/>
        <v>0.33249521685627403</v>
      </c>
      <c r="H69" s="215"/>
      <c r="I69" s="215">
        <f t="shared" si="39"/>
        <v>0.11187405063447266</v>
      </c>
      <c r="J69" s="215">
        <f t="shared" si="39"/>
        <v>8.1047662181979674E-2</v>
      </c>
      <c r="K69" s="215">
        <f t="shared" si="39"/>
        <v>6.6587574728177626E-2</v>
      </c>
      <c r="L69" s="215">
        <f t="shared" si="39"/>
        <v>0.31047192826320535</v>
      </c>
      <c r="M69" s="215"/>
    </row>
    <row r="70" spans="2:13" ht="13.8" thickBot="1">
      <c r="B70" s="1234" t="s">
        <v>71</v>
      </c>
      <c r="C70" s="1071" t="s">
        <v>90</v>
      </c>
      <c r="D70" s="556">
        <f>SUM(D71)</f>
        <v>0.20373495801583807</v>
      </c>
      <c r="E70" s="556">
        <f>SUM(E71)</f>
        <v>0.12367100577770719</v>
      </c>
      <c r="F70" s="556">
        <f>SUM(F71)</f>
        <v>0.16994440013833431</v>
      </c>
      <c r="G70" s="556">
        <f>SUM(G71)</f>
        <v>0.12756128088070448</v>
      </c>
      <c r="H70" s="556"/>
      <c r="I70" s="556">
        <f t="shared" ref="I70:L70" si="40">SUM(I71)</f>
        <v>0.21535714162857247</v>
      </c>
      <c r="J70" s="556">
        <f t="shared" si="40"/>
        <v>0.13294680671900014</v>
      </c>
      <c r="K70" s="556">
        <f t="shared" si="40"/>
        <v>0.19370838444381985</v>
      </c>
      <c r="L70" s="556">
        <f t="shared" si="40"/>
        <v>0.14923233455032248</v>
      </c>
      <c r="M70" s="556"/>
    </row>
    <row r="71" spans="2:13" ht="13.8" thickBot="1">
      <c r="B71" s="1234"/>
      <c r="C71" s="1108" t="s">
        <v>19</v>
      </c>
      <c r="D71" s="215">
        <f t="shared" ref="D71:L71" si="41">D21/D$28</f>
        <v>0.20373495801583807</v>
      </c>
      <c r="E71" s="215">
        <f t="shared" si="41"/>
        <v>0.12367100577770719</v>
      </c>
      <c r="F71" s="215">
        <f t="shared" si="41"/>
        <v>0.16994440013833431</v>
      </c>
      <c r="G71" s="215">
        <f t="shared" si="41"/>
        <v>0.12756128088070448</v>
      </c>
      <c r="H71" s="215"/>
      <c r="I71" s="215">
        <f t="shared" si="41"/>
        <v>0.21535714162857247</v>
      </c>
      <c r="J71" s="215">
        <f t="shared" si="41"/>
        <v>0.13294680671900014</v>
      </c>
      <c r="K71" s="215">
        <f t="shared" si="41"/>
        <v>0.19370838444381985</v>
      </c>
      <c r="L71" s="215">
        <f t="shared" si="41"/>
        <v>0.14923233455032248</v>
      </c>
      <c r="M71" s="215"/>
    </row>
    <row r="72" spans="2:13" ht="13.8" thickBot="1">
      <c r="B72" s="1234"/>
      <c r="C72" s="1108" t="s">
        <v>91</v>
      </c>
      <c r="D72" s="1236" t="s">
        <v>92</v>
      </c>
      <c r="E72" s="1236"/>
      <c r="F72" s="1236"/>
      <c r="G72" s="1236"/>
      <c r="H72" s="1236"/>
      <c r="I72" s="1236"/>
      <c r="J72" s="1236"/>
      <c r="K72" s="1236"/>
      <c r="L72" s="1236"/>
    </row>
    <row r="73" spans="2:13" ht="13.8" thickBot="1">
      <c r="B73" s="1235"/>
      <c r="C73" s="1108" t="s">
        <v>93</v>
      </c>
      <c r="D73" s="1237"/>
      <c r="E73" s="1237"/>
      <c r="F73" s="1237"/>
      <c r="G73" s="1237"/>
      <c r="H73" s="1237"/>
      <c r="I73" s="1237"/>
      <c r="J73" s="1237"/>
      <c r="K73" s="1237"/>
      <c r="L73" s="1237"/>
    </row>
    <row r="74" spans="2:13" ht="13.8" thickBot="1">
      <c r="B74" s="1233" t="s">
        <v>72</v>
      </c>
      <c r="C74" s="1071" t="s">
        <v>94</v>
      </c>
      <c r="D74" s="556">
        <f>SUM(D75:D76)</f>
        <v>2.5936501761208618E-2</v>
      </c>
      <c r="E74" s="556">
        <f t="shared" ref="E74:L74" si="42">SUM(E75:E76)</f>
        <v>2.3507037119311947E-2</v>
      </c>
      <c r="F74" s="556">
        <f t="shared" si="42"/>
        <v>-3.0207163697862989E-4</v>
      </c>
      <c r="G74" s="556">
        <f t="shared" si="42"/>
        <v>8.7107753126182356E-3</v>
      </c>
      <c r="H74" s="556"/>
      <c r="I74" s="556">
        <f t="shared" si="42"/>
        <v>2.7416065154140634E-2</v>
      </c>
      <c r="J74" s="556">
        <f t="shared" si="42"/>
        <v>2.5270155286477584E-2</v>
      </c>
      <c r="K74" s="556">
        <f t="shared" si="42"/>
        <v>-3.4431148503746124E-4</v>
      </c>
      <c r="L74" s="556">
        <f t="shared" si="42"/>
        <v>1.0190626236036549E-2</v>
      </c>
      <c r="M74" s="556"/>
    </row>
    <row r="75" spans="2:13" ht="13.8" thickBot="1">
      <c r="B75" s="1234"/>
      <c r="C75" s="1108" t="s">
        <v>14</v>
      </c>
      <c r="D75" s="215">
        <f t="shared" ref="D75:L76" si="43">D25/D$28</f>
        <v>3.7990330885321661E-4</v>
      </c>
      <c r="E75" s="215">
        <f t="shared" si="43"/>
        <v>4.2076267674177409E-4</v>
      </c>
      <c r="F75" s="215">
        <f t="shared" si="43"/>
        <v>3.6713120050032217E-5</v>
      </c>
      <c r="G75" s="215">
        <f t="shared" si="43"/>
        <v>2.2118067934413161E-4</v>
      </c>
      <c r="H75" s="215"/>
      <c r="I75" s="215">
        <f t="shared" si="43"/>
        <v>4.0157512233862831E-4</v>
      </c>
      <c r="J75" s="215">
        <f t="shared" si="43"/>
        <v>4.5232149530590533E-4</v>
      </c>
      <c r="K75" s="215">
        <f t="shared" si="43"/>
        <v>4.1846857954689273E-5</v>
      </c>
      <c r="L75" s="215">
        <f t="shared" si="43"/>
        <v>2.587564887092937E-4</v>
      </c>
      <c r="M75" s="215"/>
    </row>
    <row r="76" spans="2:13" ht="13.8" thickBot="1">
      <c r="B76" s="1234"/>
      <c r="C76" s="1108" t="s">
        <v>24</v>
      </c>
      <c r="D76" s="215">
        <f t="shared" si="43"/>
        <v>2.5556598452355399E-2</v>
      </c>
      <c r="E76" s="215">
        <f t="shared" si="43"/>
        <v>2.3086274442570172E-2</v>
      </c>
      <c r="F76" s="215">
        <f t="shared" si="43"/>
        <v>-3.387847570286621E-4</v>
      </c>
      <c r="G76" s="215">
        <f t="shared" si="43"/>
        <v>8.4895946332741046E-3</v>
      </c>
      <c r="H76" s="215"/>
      <c r="I76" s="215">
        <f t="shared" si="43"/>
        <v>2.7014490031802004E-2</v>
      </c>
      <c r="J76" s="215">
        <f t="shared" si="43"/>
        <v>2.4817833791171678E-2</v>
      </c>
      <c r="K76" s="215">
        <f t="shared" si="43"/>
        <v>-3.8615834299215052E-4</v>
      </c>
      <c r="L76" s="215">
        <f t="shared" si="43"/>
        <v>9.9318697473272551E-3</v>
      </c>
      <c r="M76" s="215"/>
    </row>
    <row r="77" spans="2:13" ht="13.8" thickBot="1">
      <c r="B77" s="1235"/>
      <c r="C77" s="1108" t="s">
        <v>15</v>
      </c>
      <c r="D77" s="1238" t="s">
        <v>95</v>
      </c>
      <c r="E77" s="1238"/>
      <c r="F77" s="1238"/>
      <c r="G77" s="1238"/>
      <c r="H77" s="1238"/>
      <c r="I77" s="1238"/>
      <c r="J77" s="1238"/>
      <c r="K77" s="1238"/>
      <c r="L77" s="1238"/>
    </row>
    <row r="78" spans="2:13" ht="13.8" thickBot="1">
      <c r="B78" s="1072" t="s">
        <v>85</v>
      </c>
      <c r="C78" s="1072"/>
      <c r="D78" s="301">
        <f t="shared" ref="D78:L78" si="44">SUM(D60,D66,D70,D74)</f>
        <v>0.98269598010957182</v>
      </c>
      <c r="E78" s="301">
        <f t="shared" si="44"/>
        <v>0.98326889913624915</v>
      </c>
      <c r="F78" s="301">
        <f t="shared" si="44"/>
        <v>0.98548296872705654</v>
      </c>
      <c r="G78" s="301">
        <f t="shared" si="44"/>
        <v>0.99422235055504948</v>
      </c>
      <c r="H78" s="301"/>
      <c r="I78" s="301" t="e">
        <f t="shared" si="44"/>
        <v>#VALUE!</v>
      </c>
      <c r="J78" s="301">
        <f t="shared" si="44"/>
        <v>0.98201400224133917</v>
      </c>
      <c r="K78" s="301">
        <f t="shared" si="44"/>
        <v>0.98345299596507274</v>
      </c>
      <c r="L78" s="301">
        <f t="shared" si="44"/>
        <v>0.99324080074352894</v>
      </c>
      <c r="M78" s="301"/>
    </row>
    <row r="82" spans="2:13" ht="13.8" thickBot="1">
      <c r="B82" s="1239" t="s">
        <v>60</v>
      </c>
      <c r="C82" s="1239" t="s">
        <v>78</v>
      </c>
      <c r="D82" s="1111"/>
      <c r="E82" s="1111" t="s">
        <v>61</v>
      </c>
      <c r="F82" s="1111"/>
      <c r="G82" s="1112"/>
      <c r="H82" s="1111"/>
      <c r="I82" s="1111"/>
      <c r="J82" s="1111" t="s">
        <v>62</v>
      </c>
      <c r="K82" s="1111"/>
      <c r="L82" s="1111"/>
      <c r="M82" s="1111"/>
    </row>
    <row r="83" spans="2:13" ht="14.4" thickTop="1" thickBot="1">
      <c r="B83" s="1240"/>
      <c r="C83" s="1240"/>
      <c r="D83" s="1110" t="s">
        <v>79</v>
      </c>
      <c r="E83" s="1110" t="s">
        <v>80</v>
      </c>
      <c r="F83" s="1110" t="s">
        <v>81</v>
      </c>
      <c r="G83" s="1066" t="s">
        <v>82</v>
      </c>
      <c r="H83" s="1110"/>
      <c r="I83" s="1110" t="s">
        <v>79</v>
      </c>
      <c r="J83" s="1110" t="s">
        <v>80</v>
      </c>
      <c r="K83" s="1110" t="s">
        <v>81</v>
      </c>
      <c r="L83" s="1066" t="s">
        <v>82</v>
      </c>
      <c r="M83" s="1110"/>
    </row>
    <row r="84" spans="2:13" ht="13.8" thickTop="1">
      <c r="B84" s="1241" t="s">
        <v>69</v>
      </c>
      <c r="C84" s="1067" t="s">
        <v>84</v>
      </c>
      <c r="D84" s="1073" t="e">
        <f>SUM(D85:D89)</f>
        <v>#VALUE!</v>
      </c>
      <c r="E84" s="1073">
        <f>SUM(E85:E89)</f>
        <v>0.22090588132666303</v>
      </c>
      <c r="F84" s="1073">
        <f t="shared" ref="F84:L84" si="45">SUM(F85:F89)</f>
        <v>0.33628208833296019</v>
      </c>
      <c r="G84" s="1073">
        <f t="shared" si="45"/>
        <v>0.16005866395059792</v>
      </c>
      <c r="H84" s="1073"/>
      <c r="I84" s="1073" t="e">
        <f t="shared" si="45"/>
        <v>#VALUE!</v>
      </c>
      <c r="J84" s="1073">
        <f t="shared" si="45"/>
        <v>0.20829247255758987</v>
      </c>
      <c r="K84" s="1073">
        <f t="shared" si="45"/>
        <v>0.31171664370840518</v>
      </c>
      <c r="L84" s="1073">
        <f t="shared" si="45"/>
        <v>0.14327987860490829</v>
      </c>
      <c r="M84" s="1073"/>
    </row>
    <row r="85" spans="2:13" ht="13.8" thickBot="1">
      <c r="B85" s="1234"/>
      <c r="C85" s="1069" t="s">
        <v>54</v>
      </c>
      <c r="D85" s="215">
        <f t="shared" ref="D85:L89" si="46">D36/D$54</f>
        <v>0.20488458930954606</v>
      </c>
      <c r="E85" s="215">
        <f t="shared" si="46"/>
        <v>0.17927899279798654</v>
      </c>
      <c r="F85" s="215">
        <f t="shared" si="46"/>
        <v>0.17473248983593198</v>
      </c>
      <c r="G85" s="215">
        <f t="shared" si="46"/>
        <v>9.3935460019268585E-2</v>
      </c>
      <c r="H85" s="215"/>
      <c r="I85" s="215">
        <f t="shared" si="46"/>
        <v>0.20222248915165189</v>
      </c>
      <c r="J85" s="215">
        <f t="shared" si="46"/>
        <v>0.17960628618945254</v>
      </c>
      <c r="K85" s="215">
        <f t="shared" si="46"/>
        <v>0.18007679949201591</v>
      </c>
      <c r="L85" s="215">
        <f t="shared" si="46"/>
        <v>9.5142919353708499E-2</v>
      </c>
      <c r="M85" s="215"/>
    </row>
    <row r="86" spans="2:13" ht="13.8" thickBot="1">
      <c r="B86" s="1234"/>
      <c r="C86" s="1069" t="s">
        <v>55</v>
      </c>
      <c r="D86" s="215">
        <f t="shared" si="46"/>
        <v>1.5716143911789066E-2</v>
      </c>
      <c r="E86" s="215">
        <f t="shared" si="46"/>
        <v>3.2483312212896E-2</v>
      </c>
      <c r="F86" s="215">
        <f t="shared" si="46"/>
        <v>0.1461882351538723</v>
      </c>
      <c r="G86" s="215">
        <f t="shared" si="46"/>
        <v>6.6123203931329338E-2</v>
      </c>
      <c r="H86" s="215"/>
      <c r="I86" s="215">
        <f t="shared" si="46"/>
        <v>1.4865610501667155E-2</v>
      </c>
      <c r="J86" s="215">
        <f t="shared" si="46"/>
        <v>2.0678119343537638E-2</v>
      </c>
      <c r="K86" s="215">
        <f t="shared" si="46"/>
        <v>0.11613336439566323</v>
      </c>
      <c r="L86" s="215">
        <f t="shared" si="46"/>
        <v>4.8136959251199783E-2</v>
      </c>
      <c r="M86" s="215"/>
    </row>
    <row r="87" spans="2:13" ht="13.8" thickBot="1">
      <c r="B87" s="1234"/>
      <c r="C87" s="1108" t="s">
        <v>12</v>
      </c>
      <c r="D87" s="215">
        <f t="shared" si="46"/>
        <v>0</v>
      </c>
      <c r="E87" s="215">
        <f t="shared" si="46"/>
        <v>1.3008128119708319E-3</v>
      </c>
      <c r="F87" s="215">
        <f t="shared" si="46"/>
        <v>3.5121360435779016E-3</v>
      </c>
      <c r="G87" s="215">
        <f t="shared" si="46"/>
        <v>0</v>
      </c>
      <c r="H87" s="215"/>
      <c r="I87" s="215">
        <f t="shared" si="46"/>
        <v>0</v>
      </c>
      <c r="J87" s="215">
        <f t="shared" si="46"/>
        <v>8.7121815386665617E-4</v>
      </c>
      <c r="K87" s="215">
        <f t="shared" si="46"/>
        <v>2.7900752377690318E-3</v>
      </c>
      <c r="L87" s="215">
        <f t="shared" si="46"/>
        <v>0</v>
      </c>
      <c r="M87" s="215"/>
    </row>
    <row r="88" spans="2:13" ht="13.8" thickBot="1">
      <c r="B88" s="1234"/>
      <c r="C88" s="1108" t="s">
        <v>11</v>
      </c>
      <c r="D88" s="215" t="e">
        <f t="shared" si="46"/>
        <v>#VALUE!</v>
      </c>
      <c r="E88" s="215">
        <f t="shared" si="46"/>
        <v>0</v>
      </c>
      <c r="F88" s="215">
        <f t="shared" si="46"/>
        <v>1.1819697563694971E-2</v>
      </c>
      <c r="G88" s="215">
        <f t="shared" si="46"/>
        <v>0</v>
      </c>
      <c r="H88" s="215"/>
      <c r="I88" s="215" t="e">
        <f t="shared" si="46"/>
        <v>#VALUE!</v>
      </c>
      <c r="J88" s="215">
        <f t="shared" si="46"/>
        <v>0</v>
      </c>
      <c r="K88" s="215">
        <f t="shared" si="46"/>
        <v>1.2688761344987008E-2</v>
      </c>
      <c r="L88" s="215">
        <f t="shared" si="46"/>
        <v>0</v>
      </c>
      <c r="M88" s="215"/>
    </row>
    <row r="89" spans="2:13" ht="13.8" thickBot="1">
      <c r="B89" s="1235"/>
      <c r="C89" s="1108" t="s">
        <v>86</v>
      </c>
      <c r="D89" s="215">
        <f t="shared" si="46"/>
        <v>6.0370841482170002E-3</v>
      </c>
      <c r="E89" s="215">
        <f t="shared" si="46"/>
        <v>7.8427635038096528E-3</v>
      </c>
      <c r="F89" s="215">
        <f t="shared" si="46"/>
        <v>2.9529735883009159E-5</v>
      </c>
      <c r="G89" s="215">
        <f t="shared" si="46"/>
        <v>0</v>
      </c>
      <c r="H89" s="215"/>
      <c r="I89" s="215">
        <f t="shared" si="46"/>
        <v>5.4124343233313442E-3</v>
      </c>
      <c r="J89" s="215">
        <f t="shared" si="46"/>
        <v>7.1368488707330329E-3</v>
      </c>
      <c r="K89" s="215">
        <f t="shared" si="46"/>
        <v>2.7643237969979083E-5</v>
      </c>
      <c r="L89" s="215">
        <f t="shared" si="46"/>
        <v>0</v>
      </c>
      <c r="M89" s="215"/>
    </row>
    <row r="90" spans="2:13" ht="13.8" thickBot="1">
      <c r="B90" s="1233" t="s">
        <v>70</v>
      </c>
      <c r="C90" s="1071" t="s">
        <v>87</v>
      </c>
      <c r="D90" s="556">
        <f>SUM(D91:D93)</f>
        <v>0.1036008786382788</v>
      </c>
      <c r="E90" s="556">
        <f>SUM(E91:E93)</f>
        <v>0.12431775653684345</v>
      </c>
      <c r="F90" s="556">
        <f t="shared" ref="F90:L90" si="47">SUM(F91:F93)</f>
        <v>0.12320194436864598</v>
      </c>
      <c r="G90" s="556">
        <f t="shared" si="47"/>
        <v>0.14863292757998248</v>
      </c>
      <c r="H90" s="556"/>
      <c r="I90" s="556">
        <f t="shared" si="47"/>
        <v>8.8896359802349376E-2</v>
      </c>
      <c r="J90" s="556">
        <f t="shared" si="47"/>
        <v>0.10840364417774928</v>
      </c>
      <c r="K90" s="556">
        <f t="shared" si="47"/>
        <v>0.10802501421096351</v>
      </c>
      <c r="L90" s="556">
        <f t="shared" si="47"/>
        <v>0.12735076522962344</v>
      </c>
      <c r="M90" s="556"/>
    </row>
    <row r="91" spans="2:13" ht="13.8" thickBot="1">
      <c r="B91" s="1234"/>
      <c r="C91" s="1108" t="s">
        <v>21</v>
      </c>
      <c r="D91" s="215">
        <f t="shared" ref="D91:L93" si="48">D42/D$54</f>
        <v>6.078151442206621E-2</v>
      </c>
      <c r="E91" s="215">
        <f t="shared" si="48"/>
        <v>8.6511101308704361E-2</v>
      </c>
      <c r="F91" s="215">
        <f t="shared" si="48"/>
        <v>7.1595125021831033E-2</v>
      </c>
      <c r="G91" s="215">
        <f t="shared" si="48"/>
        <v>6.1171768047167653E-2</v>
      </c>
      <c r="H91" s="215"/>
      <c r="I91" s="215">
        <f t="shared" si="48"/>
        <v>5.1242970135102567E-2</v>
      </c>
      <c r="J91" s="215">
        <f t="shared" si="48"/>
        <v>7.4029802247324167E-2</v>
      </c>
      <c r="K91" s="215">
        <f t="shared" si="48"/>
        <v>6.3024610314789939E-2</v>
      </c>
      <c r="L91" s="215">
        <f t="shared" si="48"/>
        <v>5.2922525278372247E-2</v>
      </c>
      <c r="M91" s="215"/>
    </row>
    <row r="92" spans="2:13" ht="13.8" thickBot="1">
      <c r="B92" s="1234"/>
      <c r="C92" s="1108" t="s">
        <v>88</v>
      </c>
      <c r="D92" s="215">
        <f t="shared" si="48"/>
        <v>5.7301492264239876E-3</v>
      </c>
      <c r="E92" s="215">
        <f t="shared" si="48"/>
        <v>9.7643687832990496E-3</v>
      </c>
      <c r="F92" s="215">
        <f t="shared" si="48"/>
        <v>2.0064926411355547E-2</v>
      </c>
      <c r="G92" s="215">
        <f t="shared" si="48"/>
        <v>5.5674402298998655E-3</v>
      </c>
      <c r="H92" s="215"/>
      <c r="I92" s="215">
        <f t="shared" si="48"/>
        <v>5.8913504451603158E-3</v>
      </c>
      <c r="J92" s="215">
        <f t="shared" si="48"/>
        <v>1.0189786151543496E-2</v>
      </c>
      <c r="K92" s="215">
        <f t="shared" si="48"/>
        <v>2.1540234956640172E-2</v>
      </c>
      <c r="L92" s="215">
        <f t="shared" si="48"/>
        <v>5.8739634094171723E-3</v>
      </c>
      <c r="M92" s="215"/>
    </row>
    <row r="93" spans="2:13" ht="13.8" thickBot="1">
      <c r="B93" s="1234"/>
      <c r="C93" s="1108" t="s">
        <v>89</v>
      </c>
      <c r="D93" s="215">
        <f t="shared" si="48"/>
        <v>3.7089214989788601E-2</v>
      </c>
      <c r="E93" s="215">
        <f t="shared" si="48"/>
        <v>2.8042286444840039E-2</v>
      </c>
      <c r="F93" s="215">
        <f t="shared" si="48"/>
        <v>3.1541892935459406E-2</v>
      </c>
      <c r="G93" s="215">
        <f t="shared" si="48"/>
        <v>8.1893719302914961E-2</v>
      </c>
      <c r="H93" s="215"/>
      <c r="I93" s="215">
        <f t="shared" si="48"/>
        <v>3.1762039222086494E-2</v>
      </c>
      <c r="J93" s="215">
        <f t="shared" si="48"/>
        <v>2.4184055778881615E-2</v>
      </c>
      <c r="K93" s="215">
        <f t="shared" si="48"/>
        <v>2.3460168939533396E-2</v>
      </c>
      <c r="L93" s="215">
        <f t="shared" si="48"/>
        <v>6.8554276541834019E-2</v>
      </c>
      <c r="M93" s="215"/>
    </row>
    <row r="94" spans="2:13" ht="13.8" thickBot="1">
      <c r="B94" s="1234" t="s">
        <v>71</v>
      </c>
      <c r="C94" s="1071" t="s">
        <v>90</v>
      </c>
      <c r="D94" s="556">
        <f>SUM(D95)</f>
        <v>0.11496446855214133</v>
      </c>
      <c r="E94" s="556">
        <f>SUM(E95)</f>
        <v>7.3948304362274467E-2</v>
      </c>
      <c r="F94" s="556">
        <f t="shared" ref="F94:L94" si="49">SUM(F95)</f>
        <v>0.10019621996044725</v>
      </c>
      <c r="G94" s="556">
        <f t="shared" si="49"/>
        <v>7.2578881136823106E-2</v>
      </c>
      <c r="H94" s="556"/>
      <c r="I94" s="556">
        <f t="shared" si="49"/>
        <v>0.11819866223710143</v>
      </c>
      <c r="J94" s="556">
        <f t="shared" si="49"/>
        <v>7.7170109450356086E-2</v>
      </c>
      <c r="K94" s="556">
        <f t="shared" si="49"/>
        <v>0.10756332096457596</v>
      </c>
      <c r="L94" s="556">
        <f t="shared" si="49"/>
        <v>7.6574812569079886E-2</v>
      </c>
      <c r="M94" s="556"/>
    </row>
    <row r="95" spans="2:13" ht="13.8" thickBot="1">
      <c r="B95" s="1234"/>
      <c r="C95" s="1108" t="s">
        <v>19</v>
      </c>
      <c r="D95" s="215">
        <f>D47/D$54</f>
        <v>0.11496446855214133</v>
      </c>
      <c r="E95" s="215">
        <f>E47/E$54</f>
        <v>7.3948304362274467E-2</v>
      </c>
      <c r="F95" s="215">
        <f t="shared" ref="F95:L95" si="50">F47/F$54</f>
        <v>0.10019621996044725</v>
      </c>
      <c r="G95" s="215">
        <f t="shared" si="50"/>
        <v>7.2578881136823106E-2</v>
      </c>
      <c r="H95" s="215"/>
      <c r="I95" s="215">
        <f t="shared" si="50"/>
        <v>0.11819866223710143</v>
      </c>
      <c r="J95" s="215">
        <f t="shared" si="50"/>
        <v>7.7170109450356086E-2</v>
      </c>
      <c r="K95" s="215">
        <f t="shared" si="50"/>
        <v>0.10756332096457596</v>
      </c>
      <c r="L95" s="215">
        <f t="shared" si="50"/>
        <v>7.6574812569079886E-2</v>
      </c>
      <c r="M95" s="215"/>
    </row>
    <row r="96" spans="2:13" ht="13.8" thickBot="1">
      <c r="B96" s="1234"/>
      <c r="C96" s="1108" t="s">
        <v>91</v>
      </c>
      <c r="D96" s="1236" t="s">
        <v>92</v>
      </c>
      <c r="E96" s="1236"/>
      <c r="F96" s="1236"/>
      <c r="G96" s="1236"/>
      <c r="H96" s="1236"/>
      <c r="I96" s="1236"/>
      <c r="J96" s="1236"/>
      <c r="K96" s="1236"/>
      <c r="L96" s="1236"/>
    </row>
    <row r="97" spans="2:13" ht="13.8" thickBot="1">
      <c r="B97" s="1235"/>
      <c r="C97" s="1108" t="s">
        <v>93</v>
      </c>
      <c r="D97" s="1237"/>
      <c r="E97" s="1237"/>
      <c r="F97" s="1237"/>
      <c r="G97" s="1237"/>
      <c r="H97" s="1237"/>
      <c r="I97" s="1237"/>
      <c r="J97" s="1237"/>
      <c r="K97" s="1237"/>
      <c r="L97" s="1237"/>
    </row>
    <row r="98" spans="2:13" ht="13.8" thickBot="1">
      <c r="B98" s="1233" t="s">
        <v>72</v>
      </c>
      <c r="C98" s="1071" t="s">
        <v>94</v>
      </c>
      <c r="D98" s="556">
        <f t="shared" ref="D98:L98" si="51">SUM(D99:D101)</f>
        <v>0.54697596256826231</v>
      </c>
      <c r="E98" s="556">
        <f t="shared" si="51"/>
        <v>0.57450731736042093</v>
      </c>
      <c r="F98" s="556">
        <f t="shared" si="51"/>
        <v>0.42992095331371677</v>
      </c>
      <c r="G98" s="556">
        <f t="shared" si="51"/>
        <v>0.61459941462897016</v>
      </c>
      <c r="H98" s="556"/>
      <c r="I98" s="556">
        <f t="shared" si="51"/>
        <v>0.56236355341474131</v>
      </c>
      <c r="J98" s="556">
        <f t="shared" si="51"/>
        <v>0.59953764921419905</v>
      </c>
      <c r="K98" s="556">
        <f t="shared" si="51"/>
        <v>0.46153163770983213</v>
      </c>
      <c r="L98" s="556">
        <f t="shared" si="51"/>
        <v>0.64843704178297312</v>
      </c>
      <c r="M98" s="556"/>
    </row>
    <row r="99" spans="2:13" ht="13.8" thickBot="1">
      <c r="B99" s="1234"/>
      <c r="C99" s="1108" t="s">
        <v>14</v>
      </c>
      <c r="D99" s="215">
        <f t="shared" ref="D99:L101" si="52">D51/D$54</f>
        <v>2.5230229890716789E-3</v>
      </c>
      <c r="E99" s="215">
        <f t="shared" si="52"/>
        <v>6.5962788243509292E-3</v>
      </c>
      <c r="F99" s="215">
        <f t="shared" si="52"/>
        <v>6.5002919690348147E-4</v>
      </c>
      <c r="G99" s="215">
        <f t="shared" si="52"/>
        <v>2.3331513869607693E-3</v>
      </c>
      <c r="H99" s="215"/>
      <c r="I99" s="215">
        <f t="shared" si="52"/>
        <v>2.5940009627102374E-3</v>
      </c>
      <c r="J99" s="215">
        <f t="shared" si="52"/>
        <v>6.883667762636588E-3</v>
      </c>
      <c r="K99" s="215">
        <f t="shared" si="52"/>
        <v>6.9782372199745225E-4</v>
      </c>
      <c r="L99" s="215">
        <f t="shared" si="52"/>
        <v>2.461606287578408E-3</v>
      </c>
      <c r="M99" s="215"/>
    </row>
    <row r="100" spans="2:13" ht="13.8" thickBot="1">
      <c r="B100" s="1234"/>
      <c r="C100" s="1108" t="s">
        <v>24</v>
      </c>
      <c r="D100" s="215">
        <f t="shared" si="52"/>
        <v>0.14995041108184215</v>
      </c>
      <c r="E100" s="215">
        <f t="shared" si="52"/>
        <v>0.30474211220191399</v>
      </c>
      <c r="F100" s="215">
        <f t="shared" si="52"/>
        <v>1.2523895860340408E-2</v>
      </c>
      <c r="G100" s="215">
        <f t="shared" si="52"/>
        <v>0.10421409528424769</v>
      </c>
      <c r="H100" s="215"/>
      <c r="I100" s="215">
        <f t="shared" si="52"/>
        <v>0.15416883333600245</v>
      </c>
      <c r="J100" s="215">
        <f t="shared" si="52"/>
        <v>0.31801922107022429</v>
      </c>
      <c r="K100" s="215">
        <f t="shared" si="52"/>
        <v>1.344473704381758E-2</v>
      </c>
      <c r="L100" s="215">
        <f t="shared" si="52"/>
        <v>0.10995174751183555</v>
      </c>
      <c r="M100" s="215"/>
    </row>
    <row r="101" spans="2:13" ht="13.8" thickBot="1">
      <c r="B101" s="1235"/>
      <c r="C101" s="1108" t="s">
        <v>15</v>
      </c>
      <c r="D101" s="215">
        <f t="shared" si="52"/>
        <v>0.39450252849734851</v>
      </c>
      <c r="E101" s="215">
        <f t="shared" si="52"/>
        <v>0.26316892633415601</v>
      </c>
      <c r="F101" s="215">
        <f t="shared" si="52"/>
        <v>0.41674702825647286</v>
      </c>
      <c r="G101" s="215">
        <f t="shared" si="52"/>
        <v>0.50805216795776176</v>
      </c>
      <c r="H101" s="215"/>
      <c r="I101" s="215">
        <f t="shared" si="52"/>
        <v>0.40560071911602863</v>
      </c>
      <c r="J101" s="215">
        <f t="shared" si="52"/>
        <v>0.27463476038133822</v>
      </c>
      <c r="K101" s="215">
        <f t="shared" si="52"/>
        <v>0.44738907694401708</v>
      </c>
      <c r="L101" s="215">
        <f t="shared" si="52"/>
        <v>0.53602368798355915</v>
      </c>
      <c r="M101" s="215"/>
    </row>
    <row r="102" spans="2:13" ht="13.8" thickBot="1">
      <c r="B102" s="1072" t="s">
        <v>85</v>
      </c>
      <c r="C102" s="1072"/>
      <c r="D102" s="301" t="e">
        <f t="shared" ref="D102:L102" si="53">SUM(D84,D90,D94,D98)</f>
        <v>#VALUE!</v>
      </c>
      <c r="E102" s="301">
        <f t="shared" si="53"/>
        <v>0.99367925958620185</v>
      </c>
      <c r="F102" s="301">
        <f t="shared" si="53"/>
        <v>0.98960120597577017</v>
      </c>
      <c r="G102" s="301">
        <f t="shared" si="53"/>
        <v>0.9958698872963736</v>
      </c>
      <c r="H102" s="301"/>
      <c r="I102" s="301" t="e">
        <f t="shared" si="53"/>
        <v>#VALUE!</v>
      </c>
      <c r="J102" s="301">
        <f t="shared" si="53"/>
        <v>0.99340387539989428</v>
      </c>
      <c r="K102" s="301">
        <f t="shared" si="53"/>
        <v>0.98883661659377675</v>
      </c>
      <c r="L102" s="301">
        <f t="shared" si="53"/>
        <v>0.99564249818658479</v>
      </c>
      <c r="M102" s="301"/>
    </row>
  </sheetData>
  <mergeCells count="40">
    <mergeCell ref="AB7:AE7"/>
    <mergeCell ref="B7:B8"/>
    <mergeCell ref="C7:C8"/>
    <mergeCell ref="P7:S7"/>
    <mergeCell ref="T7:W7"/>
    <mergeCell ref="X7:AA7"/>
    <mergeCell ref="B9:B14"/>
    <mergeCell ref="B15:B18"/>
    <mergeCell ref="B19:B23"/>
    <mergeCell ref="D22:L23"/>
    <mergeCell ref="B24:B27"/>
    <mergeCell ref="D27:L27"/>
    <mergeCell ref="O32:V32"/>
    <mergeCell ref="B33:B34"/>
    <mergeCell ref="C33:C34"/>
    <mergeCell ref="O33:O34"/>
    <mergeCell ref="P33:S33"/>
    <mergeCell ref="T33:W33"/>
    <mergeCell ref="X33:AA33"/>
    <mergeCell ref="AB33:AE33"/>
    <mergeCell ref="B35:B40"/>
    <mergeCell ref="B41:B44"/>
    <mergeCell ref="B45:B49"/>
    <mergeCell ref="D48:L49"/>
    <mergeCell ref="B50:B53"/>
    <mergeCell ref="B58:B59"/>
    <mergeCell ref="C58:C59"/>
    <mergeCell ref="B60:B65"/>
    <mergeCell ref="B66:B69"/>
    <mergeCell ref="B90:B93"/>
    <mergeCell ref="B94:B97"/>
    <mergeCell ref="D96:L97"/>
    <mergeCell ref="B98:B101"/>
    <mergeCell ref="D72:L73"/>
    <mergeCell ref="B74:B77"/>
    <mergeCell ref="D77:L77"/>
    <mergeCell ref="B82:B83"/>
    <mergeCell ref="C82:C83"/>
    <mergeCell ref="B84:B89"/>
    <mergeCell ref="B70:B73"/>
  </mergeCells>
  <pageMargins left="0.7" right="0.7" top="0.75" bottom="0.75" header="0.3" footer="0.3"/>
  <pageSetup orientation="portrait" r:id="rId1"/>
  <headerFooter>
    <oddFooter>&amp;R&amp;1#&amp;"Calibri"&amp;10&amp;KA80000Internal Use Only</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B659-2FF2-4D4C-A101-7673F6B9AB1C}">
  <sheetPr>
    <pageSetUpPr fitToPage="1"/>
  </sheetPr>
  <dimension ref="A1:AC415"/>
  <sheetViews>
    <sheetView showGridLines="0" zoomScaleNormal="100" zoomScaleSheetLayoutView="100" workbookViewId="0">
      <selection sqref="A1:T1"/>
    </sheetView>
  </sheetViews>
  <sheetFormatPr defaultColWidth="9.109375" defaultRowHeight="13.2"/>
  <cols>
    <col min="1" max="1" width="28.33203125" style="787" customWidth="1"/>
    <col min="2" max="2" width="40.109375" style="2" customWidth="1"/>
    <col min="3" max="3" width="15.88671875" style="30" customWidth="1"/>
    <col min="4" max="4" width="17.109375" style="30" customWidth="1"/>
    <col min="5" max="6" width="14.88671875" style="30" customWidth="1"/>
    <col min="7" max="7" width="17.44140625" style="30" customWidth="1"/>
    <col min="8" max="10" width="15.109375" style="30" customWidth="1"/>
    <col min="11" max="11" width="0.5546875" style="86" customWidth="1"/>
    <col min="12" max="12" width="65.88671875" style="30" bestFit="1" customWidth="1"/>
    <col min="13" max="13" width="33.33203125" style="30" bestFit="1" customWidth="1"/>
    <col min="14" max="14" width="12.88671875" style="787" customWidth="1"/>
    <col min="15" max="15" width="15.33203125" style="787" bestFit="1" customWidth="1"/>
    <col min="16" max="16" width="12.88671875" style="787" customWidth="1"/>
    <col min="17" max="17" width="15.33203125" style="787" bestFit="1" customWidth="1"/>
    <col min="18" max="18" width="12.33203125" style="787" bestFit="1" customWidth="1"/>
    <col min="19" max="19" width="9.109375" style="787"/>
    <col min="20" max="20" width="6.88671875" style="787" customWidth="1"/>
    <col min="21" max="16384" width="9.109375" style="787"/>
  </cols>
  <sheetData>
    <row r="1" spans="1:29">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101"/>
      <c r="V1" s="1101"/>
      <c r="W1" s="1101"/>
      <c r="X1" s="1101"/>
      <c r="Y1" s="1101"/>
      <c r="Z1" s="1101"/>
      <c r="AA1" s="1101"/>
      <c r="AB1" s="1101"/>
      <c r="AC1" s="1101"/>
    </row>
    <row r="2" spans="1:29" ht="34.200000000000003" customHeight="1">
      <c r="A2" s="1257"/>
      <c r="B2" s="1257"/>
      <c r="C2" s="1257"/>
      <c r="D2" s="1257"/>
      <c r="E2" s="1257"/>
      <c r="F2" s="1257"/>
      <c r="G2" s="1257"/>
      <c r="H2" s="1257"/>
      <c r="I2" s="1257"/>
      <c r="J2" s="1257"/>
      <c r="K2" s="1257"/>
      <c r="L2" s="1257"/>
      <c r="M2" s="1257"/>
      <c r="N2" s="1257"/>
      <c r="O2" s="1257"/>
      <c r="P2" s="1257"/>
      <c r="Q2" s="1257"/>
      <c r="R2" s="1257"/>
      <c r="S2" s="1257"/>
      <c r="T2" s="1257"/>
      <c r="U2" s="1101"/>
      <c r="V2" s="1101"/>
      <c r="W2" s="1101"/>
      <c r="X2" s="1101"/>
      <c r="Y2" s="1101"/>
      <c r="Z2" s="1101"/>
      <c r="AA2" s="1101"/>
      <c r="AB2" s="1101"/>
      <c r="AC2" s="1101"/>
    </row>
    <row r="3" spans="1:29">
      <c r="A3" s="1258"/>
      <c r="B3" s="1258"/>
      <c r="C3" s="1258"/>
      <c r="D3" s="1258"/>
      <c r="E3" s="1258"/>
      <c r="F3" s="1258"/>
      <c r="G3" s="1258"/>
      <c r="H3" s="1258"/>
      <c r="I3" s="1258"/>
      <c r="J3" s="1258"/>
      <c r="K3" s="1258"/>
      <c r="L3" s="1258"/>
      <c r="M3" s="1258"/>
      <c r="N3" s="1258"/>
      <c r="O3" s="1258"/>
      <c r="P3" s="1258"/>
      <c r="Q3" s="1258"/>
      <c r="R3" s="1258"/>
      <c r="S3" s="1258"/>
      <c r="T3" s="1258"/>
      <c r="U3" s="1101"/>
      <c r="V3" s="1101"/>
      <c r="W3" s="1101"/>
      <c r="X3" s="1101"/>
      <c r="Y3" s="1101"/>
      <c r="Z3" s="1101"/>
      <c r="AA3" s="1101"/>
      <c r="AB3" s="1101"/>
      <c r="AC3" s="1101"/>
    </row>
    <row r="4" spans="1:29" ht="30" customHeight="1">
      <c r="A4" s="1259" t="s">
        <v>96</v>
      </c>
      <c r="B4" s="1259"/>
      <c r="C4" s="1259"/>
      <c r="D4" s="1259"/>
      <c r="E4" s="1259"/>
      <c r="F4" s="1259"/>
      <c r="G4" s="1259"/>
      <c r="H4" s="1259"/>
      <c r="I4" s="1259"/>
      <c r="J4" s="1099"/>
      <c r="K4" s="84"/>
      <c r="L4" s="1099"/>
      <c r="M4" s="1260" t="s">
        <v>97</v>
      </c>
      <c r="N4" s="1260"/>
      <c r="O4" s="1260"/>
      <c r="P4" s="1260"/>
      <c r="Q4" s="1260"/>
      <c r="R4" s="1260"/>
      <c r="S4" s="1260"/>
      <c r="T4" s="1260"/>
      <c r="U4" s="1101"/>
      <c r="V4" s="1101"/>
      <c r="W4" s="1101"/>
      <c r="X4" s="1101"/>
      <c r="Y4" s="1101"/>
      <c r="Z4" s="1101"/>
      <c r="AA4" s="1101"/>
      <c r="AB4" s="1101"/>
      <c r="AC4" s="1101"/>
    </row>
    <row r="5" spans="1:29">
      <c r="A5" s="1257"/>
      <c r="B5" s="1257"/>
      <c r="C5" s="1257"/>
      <c r="D5" s="1257"/>
      <c r="E5" s="1257"/>
      <c r="F5" s="1257"/>
      <c r="G5" s="1257"/>
      <c r="H5" s="1257"/>
      <c r="I5" s="1101"/>
      <c r="J5" s="1099"/>
      <c r="K5" s="84"/>
      <c r="L5" s="1099"/>
      <c r="M5" s="1257"/>
      <c r="N5" s="1257"/>
      <c r="O5" s="1257"/>
      <c r="P5" s="1257"/>
      <c r="Q5" s="1257"/>
      <c r="R5" s="1257"/>
      <c r="S5" s="1257"/>
      <c r="T5" s="1257"/>
      <c r="U5" s="1101"/>
      <c r="V5" s="1101"/>
      <c r="W5" s="1101"/>
      <c r="X5" s="1101"/>
      <c r="Y5" s="1101"/>
      <c r="Z5" s="1101"/>
      <c r="AA5" s="1101"/>
      <c r="AB5" s="1101"/>
      <c r="AC5" s="1101"/>
    </row>
    <row r="6" spans="1:29">
      <c r="A6" s="1261" t="s">
        <v>98</v>
      </c>
      <c r="B6" s="1261"/>
      <c r="C6" s="1261"/>
      <c r="D6" s="1261"/>
      <c r="E6" s="1261"/>
      <c r="F6" s="1261"/>
      <c r="G6" s="1261"/>
      <c r="H6" s="1261"/>
      <c r="I6" s="1103"/>
      <c r="J6" s="1099"/>
      <c r="K6" s="84"/>
      <c r="L6" s="1099"/>
      <c r="M6" s="1257"/>
      <c r="N6" s="1257"/>
      <c r="O6" s="1257"/>
      <c r="P6" s="1257"/>
      <c r="Q6" s="1257"/>
      <c r="R6" s="1257"/>
      <c r="S6" s="1257"/>
      <c r="T6" s="1257"/>
      <c r="U6" s="1101"/>
      <c r="V6" s="1101"/>
      <c r="W6" s="1101"/>
      <c r="X6" s="1101"/>
      <c r="Y6" s="1101"/>
      <c r="Z6" s="1101"/>
      <c r="AA6" s="1101"/>
      <c r="AB6" s="1101"/>
      <c r="AC6" s="1101"/>
    </row>
    <row r="7" spans="1:29" ht="15.6">
      <c r="A7" s="1262"/>
      <c r="B7" s="1262"/>
      <c r="C7" s="1262"/>
      <c r="D7" s="1262"/>
      <c r="E7" s="1262"/>
      <c r="F7" s="1262"/>
      <c r="G7" s="1262"/>
      <c r="H7" s="1262"/>
      <c r="I7" s="574"/>
      <c r="J7" s="280"/>
      <c r="K7" s="84"/>
      <c r="L7" s="1099"/>
      <c r="M7" s="1263"/>
      <c r="N7" s="1263"/>
      <c r="O7" s="1263"/>
      <c r="P7" s="1263"/>
      <c r="Q7" s="1263"/>
      <c r="R7" s="1263"/>
      <c r="S7" s="1263"/>
      <c r="T7" s="1263"/>
      <c r="U7" s="1101"/>
      <c r="V7" s="1101"/>
      <c r="W7" s="1101"/>
      <c r="X7" s="1101"/>
      <c r="Y7" s="1101"/>
      <c r="Z7" s="1101"/>
      <c r="AA7" s="1101"/>
      <c r="AB7" s="1101"/>
      <c r="AC7" s="1101"/>
    </row>
    <row r="8" spans="1:29">
      <c r="A8" s="1255" t="s">
        <v>99</v>
      </c>
      <c r="B8" s="1255"/>
      <c r="C8" s="1255"/>
      <c r="D8" s="1255"/>
      <c r="E8" s="1255"/>
      <c r="F8" s="1255"/>
      <c r="G8" s="1255"/>
      <c r="H8" s="1255"/>
      <c r="I8" s="1099"/>
      <c r="J8" s="1099"/>
      <c r="K8" s="84"/>
      <c r="L8" s="1099" t="s">
        <v>100</v>
      </c>
      <c r="M8" s="1099"/>
      <c r="N8" s="1099"/>
      <c r="O8" s="1099"/>
      <c r="P8" s="1099"/>
      <c r="Q8" s="1099"/>
      <c r="R8" s="1099"/>
      <c r="S8" s="1099"/>
      <c r="T8" s="1101"/>
      <c r="U8" s="1255" t="s">
        <v>101</v>
      </c>
      <c r="V8" s="1255"/>
      <c r="W8" s="1255"/>
      <c r="X8" s="1255"/>
      <c r="Y8" s="1255"/>
      <c r="Z8" s="1255"/>
      <c r="AA8" s="1255"/>
      <c r="AB8" s="1255"/>
      <c r="AC8" s="1099"/>
    </row>
    <row r="9" spans="1:29" ht="13.8" thickBot="1">
      <c r="A9" s="1250" t="s">
        <v>60</v>
      </c>
      <c r="B9" s="1250" t="s">
        <v>78</v>
      </c>
      <c r="C9" s="1139"/>
      <c r="D9" s="1139" t="s">
        <v>61</v>
      </c>
      <c r="E9" s="118"/>
      <c r="F9" s="1139"/>
      <c r="G9" s="1139" t="s">
        <v>62</v>
      </c>
      <c r="H9" s="1139"/>
      <c r="I9" s="1101"/>
      <c r="J9" s="280"/>
      <c r="K9" s="84"/>
      <c r="L9" s="1099"/>
      <c r="M9" s="1099"/>
      <c r="N9" s="1099"/>
      <c r="O9" s="1099"/>
      <c r="P9" s="1099"/>
      <c r="Q9" s="1099"/>
      <c r="R9" s="1099"/>
      <c r="S9" s="1101"/>
      <c r="T9" s="1101"/>
      <c r="U9" s="1101"/>
      <c r="V9" s="1101"/>
      <c r="W9" s="1"/>
      <c r="X9" s="10"/>
      <c r="Y9" s="1101"/>
      <c r="Z9" s="1101"/>
      <c r="AA9" s="1101"/>
      <c r="AB9" s="1101"/>
      <c r="AC9" s="1101"/>
    </row>
    <row r="10" spans="1:29" ht="40.799999999999997" thickTop="1" thickBot="1">
      <c r="A10" s="1251"/>
      <c r="B10" s="1250"/>
      <c r="C10" s="1116" t="s">
        <v>63</v>
      </c>
      <c r="D10" s="1116" t="s">
        <v>64</v>
      </c>
      <c r="E10" s="557" t="s">
        <v>65</v>
      </c>
      <c r="F10" s="1116" t="s">
        <v>102</v>
      </c>
      <c r="G10" s="1116" t="s">
        <v>64</v>
      </c>
      <c r="H10" s="1116" t="s">
        <v>67</v>
      </c>
      <c r="I10" s="68"/>
      <c r="J10" s="68"/>
      <c r="K10" s="282"/>
      <c r="L10" s="39"/>
      <c r="M10" s="1101"/>
      <c r="N10" s="1101"/>
      <c r="O10" s="1" t="s">
        <v>103</v>
      </c>
      <c r="P10" s="1" t="s">
        <v>104</v>
      </c>
      <c r="Q10" s="1" t="s">
        <v>105</v>
      </c>
      <c r="R10" s="1" t="s">
        <v>106</v>
      </c>
      <c r="S10" s="1101"/>
      <c r="T10" s="1101"/>
      <c r="U10" s="1101"/>
      <c r="V10" s="1101"/>
      <c r="W10" s="1"/>
      <c r="X10" s="10"/>
      <c r="Y10" s="1101"/>
      <c r="Z10" s="1101"/>
      <c r="AA10" s="1101"/>
      <c r="AB10" s="1101"/>
      <c r="AC10" s="1101"/>
    </row>
    <row r="11" spans="1:29" ht="13.8" thickTop="1">
      <c r="A11" s="1252" t="s">
        <v>69</v>
      </c>
      <c r="B11" s="558" t="s">
        <v>84</v>
      </c>
      <c r="C11" s="559">
        <f>SUM(C12:C16)</f>
        <v>32868997.922800019</v>
      </c>
      <c r="D11" s="559">
        <f>SUM(D12:D16)</f>
        <v>32380955.978890352</v>
      </c>
      <c r="E11" s="560">
        <f>D11/C11</f>
        <v>0.98515190681943088</v>
      </c>
      <c r="F11" s="559">
        <f>SUM(F12:F16)</f>
        <v>156660544.00899428</v>
      </c>
      <c r="G11" s="559">
        <f>SUM(G12:G16)</f>
        <v>27426313.302167904</v>
      </c>
      <c r="H11" s="561">
        <f>G11/F11</f>
        <v>0.17506841608180099</v>
      </c>
      <c r="I11" s="1075"/>
      <c r="J11" s="1075"/>
      <c r="K11" s="283"/>
      <c r="L11" s="28"/>
      <c r="M11" s="302"/>
      <c r="N11" s="1101"/>
      <c r="O11" s="304"/>
      <c r="P11" s="23"/>
      <c r="Q11" s="304"/>
      <c r="R11" s="23"/>
      <c r="S11" s="1101"/>
      <c r="T11" s="1101"/>
      <c r="U11" s="1101"/>
      <c r="V11" s="1101"/>
      <c r="W11" s="1"/>
      <c r="X11" s="10"/>
      <c r="Y11" s="1101"/>
      <c r="Z11" s="1101"/>
      <c r="AA11" s="1101"/>
      <c r="AB11" s="1101"/>
      <c r="AC11" s="1101"/>
    </row>
    <row r="12" spans="1:29" ht="13.8" thickBot="1">
      <c r="A12" s="1247"/>
      <c r="B12" s="1118" t="s">
        <v>54</v>
      </c>
      <c r="C12" s="1118">
        <f>'Business EER - Standard'!B12</f>
        <v>17339531.135800019</v>
      </c>
      <c r="D12" s="1118">
        <f>'Business EER - Standard'!C12</f>
        <v>18827606.210124303</v>
      </c>
      <c r="E12" s="216">
        <f>D12/C12</f>
        <v>1.085819798855572</v>
      </c>
      <c r="F12" s="1118">
        <f>'Business EER - Standard'!E12</f>
        <v>72963362.777494401</v>
      </c>
      <c r="G12" s="1118">
        <f>'Business EER - Standard'!F12</f>
        <v>18074501.96171933</v>
      </c>
      <c r="H12" s="215">
        <f t="shared" ref="H12:H20" si="0">G12/F12</f>
        <v>0.24772024306004742</v>
      </c>
      <c r="I12" s="1075"/>
      <c r="J12" s="1075"/>
      <c r="K12" s="283"/>
      <c r="L12" s="28"/>
      <c r="M12" s="302" t="s">
        <v>54</v>
      </c>
      <c r="N12" s="1101"/>
      <c r="O12" s="304">
        <f>D12</f>
        <v>18827606.210124303</v>
      </c>
      <c r="P12" s="23">
        <f>O12/$O$30</f>
        <v>0.25499373779799667</v>
      </c>
      <c r="Q12" s="304">
        <f>G12</f>
        <v>18074501.96171933</v>
      </c>
      <c r="R12" s="23">
        <f>Q12/$Q$30</f>
        <v>0.28638140118692879</v>
      </c>
      <c r="S12" s="1101"/>
      <c r="T12" s="1101"/>
      <c r="U12" s="1101"/>
      <c r="V12" s="1101"/>
      <c r="W12" s="1"/>
      <c r="X12" s="10"/>
      <c r="Y12" s="1101"/>
      <c r="Z12" s="1101"/>
      <c r="AA12" s="1101"/>
      <c r="AB12" s="1101"/>
      <c r="AC12" s="1101"/>
    </row>
    <row r="13" spans="1:29" ht="13.8" thickBot="1">
      <c r="A13" s="1247"/>
      <c r="B13" s="1118" t="s">
        <v>55</v>
      </c>
      <c r="C13" s="1118">
        <f>'Business EER - Custom'!B12</f>
        <v>15529466.787</v>
      </c>
      <c r="D13" s="1118">
        <f>'Business EER - Custom'!C12</f>
        <v>13553349.768766049</v>
      </c>
      <c r="E13" s="216">
        <f t="shared" ref="E13:E23" si="1">D13/C13</f>
        <v>0.87275049135053406</v>
      </c>
      <c r="F13" s="1118">
        <f>'Business EER - Custom'!E12</f>
        <v>55451825.049999893</v>
      </c>
      <c r="G13" s="1118">
        <f>'Business EER - Custom'!F12</f>
        <v>9351811.3404485732</v>
      </c>
      <c r="H13" s="215">
        <f t="shared" si="0"/>
        <v>0.1686474941449847</v>
      </c>
      <c r="I13" s="1075"/>
      <c r="J13" s="1075"/>
      <c r="K13" s="85"/>
      <c r="L13" s="29"/>
      <c r="M13" s="302" t="s">
        <v>55</v>
      </c>
      <c r="N13" s="1101"/>
      <c r="O13" s="304">
        <f t="shared" ref="O13:O23" si="2">D13</f>
        <v>13553349.768766049</v>
      </c>
      <c r="P13" s="23">
        <f t="shared" ref="P13:P23" si="3">O13/$O$30</f>
        <v>0.18356127054340232</v>
      </c>
      <c r="Q13" s="304">
        <f t="shared" ref="Q13:Q16" si="4">G13</f>
        <v>9351811.3404485732</v>
      </c>
      <c r="R13" s="23">
        <f t="shared" ref="R13:R16" si="5">Q13/$Q$30</f>
        <v>0.14817475142527867</v>
      </c>
      <c r="S13" s="1101"/>
      <c r="T13" s="1101"/>
      <c r="U13" s="1101"/>
      <c r="V13" s="1101"/>
      <c r="W13" s="1"/>
      <c r="X13" s="10"/>
      <c r="Y13" s="1101"/>
      <c r="Z13" s="1101"/>
      <c r="AA13" s="1101"/>
      <c r="AB13" s="1101"/>
      <c r="AC13" s="1101"/>
    </row>
    <row r="14" spans="1:29" ht="13.8" thickBot="1">
      <c r="A14" s="1247"/>
      <c r="B14" s="1118" t="s">
        <v>12</v>
      </c>
      <c r="C14" s="1118">
        <v>0</v>
      </c>
      <c r="D14" s="1118">
        <f>'Block Bidding'!C12</f>
        <v>0</v>
      </c>
      <c r="E14" s="216" t="s">
        <v>107</v>
      </c>
      <c r="F14" s="1118">
        <f>'Block Bidding'!E12</f>
        <v>12574247.9165</v>
      </c>
      <c r="G14" s="1118">
        <f>'Block Bidding'!F12</f>
        <v>0</v>
      </c>
      <c r="H14" s="215" t="s">
        <v>107</v>
      </c>
      <c r="I14" s="1075"/>
      <c r="J14" s="1075"/>
      <c r="K14" s="85"/>
      <c r="L14" s="29"/>
      <c r="M14" s="303" t="s">
        <v>12</v>
      </c>
      <c r="N14" s="1101"/>
      <c r="O14" s="304">
        <f t="shared" si="2"/>
        <v>0</v>
      </c>
      <c r="P14" s="23">
        <f t="shared" si="3"/>
        <v>0</v>
      </c>
      <c r="Q14" s="304">
        <f t="shared" si="4"/>
        <v>0</v>
      </c>
      <c r="R14" s="23">
        <f t="shared" si="5"/>
        <v>0</v>
      </c>
      <c r="S14" s="1101"/>
      <c r="T14" s="1101"/>
      <c r="U14" s="1101"/>
      <c r="V14" s="1101"/>
      <c r="W14" s="1"/>
      <c r="X14" s="10"/>
      <c r="Y14" s="1101"/>
      <c r="Z14" s="1101"/>
      <c r="AA14" s="1101"/>
      <c r="AB14" s="1101"/>
      <c r="AC14" s="1101"/>
    </row>
    <row r="15" spans="1:29" ht="13.8" thickBot="1">
      <c r="A15" s="1247"/>
      <c r="B15" s="1118" t="s">
        <v>11</v>
      </c>
      <c r="C15" s="1118">
        <v>0</v>
      </c>
      <c r="D15" s="1118">
        <f>'Business EER - SEM'!C12</f>
        <v>0</v>
      </c>
      <c r="E15" s="216" t="s">
        <v>107</v>
      </c>
      <c r="F15" s="1118">
        <f>'Business EER - SEM'!E12</f>
        <v>11284066.290000003</v>
      </c>
      <c r="G15" s="1118">
        <v>0</v>
      </c>
      <c r="H15" s="215" t="s">
        <v>107</v>
      </c>
      <c r="I15" s="1075"/>
      <c r="J15" s="1075"/>
      <c r="K15" s="85"/>
      <c r="L15" s="29"/>
      <c r="M15" s="303" t="s">
        <v>108</v>
      </c>
      <c r="N15" s="1101"/>
      <c r="O15" s="304">
        <f t="shared" si="2"/>
        <v>0</v>
      </c>
      <c r="P15" s="23">
        <f t="shared" si="3"/>
        <v>0</v>
      </c>
      <c r="Q15" s="304">
        <f t="shared" si="4"/>
        <v>0</v>
      </c>
      <c r="R15" s="23">
        <f t="shared" si="5"/>
        <v>0</v>
      </c>
      <c r="S15" s="1101"/>
      <c r="T15" s="1101"/>
      <c r="U15" s="1101"/>
      <c r="V15" s="1101"/>
      <c r="W15" s="1"/>
      <c r="X15" s="10"/>
      <c r="Y15" s="1101"/>
      <c r="Z15" s="1101"/>
      <c r="AA15" s="1101"/>
      <c r="AB15" s="1101"/>
      <c r="AC15" s="1101"/>
    </row>
    <row r="16" spans="1:29" ht="21.75" customHeight="1" thickBot="1">
      <c r="A16" s="1248"/>
      <c r="B16" s="1118" t="s">
        <v>86</v>
      </c>
      <c r="C16" s="1118">
        <v>0</v>
      </c>
      <c r="D16" s="1118">
        <v>0</v>
      </c>
      <c r="E16" s="216" t="s">
        <v>107</v>
      </c>
      <c r="F16" s="1118">
        <f>'Small Bus. Lighting'!E12</f>
        <v>4387041.9750000071</v>
      </c>
      <c r="G16" s="1118">
        <v>0</v>
      </c>
      <c r="H16" s="215" t="s">
        <v>107</v>
      </c>
      <c r="I16" s="1075"/>
      <c r="J16" s="1075"/>
      <c r="K16" s="282"/>
      <c r="L16" s="280"/>
      <c r="M16" s="303" t="s">
        <v>86</v>
      </c>
      <c r="N16" s="1101"/>
      <c r="O16" s="304">
        <f t="shared" si="2"/>
        <v>0</v>
      </c>
      <c r="P16" s="23">
        <f t="shared" si="3"/>
        <v>0</v>
      </c>
      <c r="Q16" s="304">
        <f t="shared" si="4"/>
        <v>0</v>
      </c>
      <c r="R16" s="23">
        <f t="shared" si="5"/>
        <v>0</v>
      </c>
      <c r="S16" s="1101"/>
      <c r="T16" s="1101"/>
      <c r="U16" s="1101"/>
      <c r="V16" s="1101"/>
      <c r="W16" s="1"/>
      <c r="X16" s="1101"/>
      <c r="Y16" s="1101"/>
      <c r="Z16" s="1101"/>
      <c r="AA16" s="1101"/>
      <c r="AB16" s="1101"/>
      <c r="AC16" s="1101"/>
    </row>
    <row r="17" spans="1:24" ht="13.8" thickBot="1">
      <c r="A17" s="1246" t="s">
        <v>70</v>
      </c>
      <c r="B17" s="555" t="s">
        <v>87</v>
      </c>
      <c r="C17" s="555">
        <f>SUM(C18:C20)</f>
        <v>26602450.165167101</v>
      </c>
      <c r="D17" s="555">
        <f>SUM(D18:D20)</f>
        <v>30966287.093012735</v>
      </c>
      <c r="E17" s="562">
        <f>D17/C17</f>
        <v>1.1640389099782842</v>
      </c>
      <c r="F17" s="555">
        <f>SUM(F18:F20)</f>
        <v>65922822.034124643</v>
      </c>
      <c r="G17" s="555">
        <f>SUM(G18:G20)</f>
        <v>25198759.840013213</v>
      </c>
      <c r="H17" s="556">
        <f>G17/F17</f>
        <v>0.38224637633032749</v>
      </c>
      <c r="I17" s="1075"/>
      <c r="J17" s="1075"/>
      <c r="K17" s="282"/>
      <c r="L17" s="280"/>
      <c r="M17" s="303"/>
      <c r="N17" s="1101"/>
      <c r="O17" s="304"/>
      <c r="P17" s="23"/>
      <c r="Q17" s="304"/>
      <c r="R17" s="23"/>
      <c r="S17" s="1101"/>
      <c r="T17" s="1101"/>
      <c r="U17" s="1101"/>
      <c r="V17" s="1101"/>
      <c r="W17" s="1"/>
      <c r="X17" s="1101"/>
    </row>
    <row r="18" spans="1:24" ht="13.5" customHeight="1" thickBot="1">
      <c r="A18" s="1247"/>
      <c r="B18" s="1118" t="s">
        <v>21</v>
      </c>
      <c r="C18" s="1118">
        <f>'Whole House Efficiency'!B12</f>
        <v>4308852.3832999999</v>
      </c>
      <c r="D18" s="1118">
        <f>'Whole House Efficiency'!C12</f>
        <v>4513847.5877152216</v>
      </c>
      <c r="E18" s="216">
        <f t="shared" si="1"/>
        <v>1.0475753602536328</v>
      </c>
      <c r="F18" s="1118">
        <f>'Whole House Efficiency'!E12</f>
        <v>21835319.611624457</v>
      </c>
      <c r="G18" s="1118">
        <f>'Whole House Efficiency'!F12</f>
        <v>3701355.0219264813</v>
      </c>
      <c r="H18" s="215">
        <f t="shared" si="0"/>
        <v>0.16951228961887935</v>
      </c>
      <c r="I18" s="1075"/>
      <c r="J18" s="1075"/>
      <c r="M18" s="303" t="s">
        <v>21</v>
      </c>
      <c r="N18" s="1101"/>
      <c r="O18" s="304">
        <f t="shared" si="2"/>
        <v>4513847.5877152216</v>
      </c>
      <c r="P18" s="23">
        <f t="shared" si="3"/>
        <v>6.1133787025088614E-2</v>
      </c>
      <c r="Q18" s="304">
        <f t="shared" ref="Q18:Q20" si="6">G18</f>
        <v>3701355.0219264813</v>
      </c>
      <c r="R18" s="23">
        <f>Q18/$Q$30</f>
        <v>5.8646110399865718E-2</v>
      </c>
      <c r="S18" s="1101"/>
      <c r="T18" s="1101"/>
      <c r="U18" s="1101"/>
      <c r="V18" s="1101"/>
      <c r="W18" s="1101"/>
      <c r="X18" s="1101"/>
    </row>
    <row r="19" spans="1:24" ht="13.8" thickBot="1">
      <c r="A19" s="1247"/>
      <c r="B19" s="1118" t="s">
        <v>22</v>
      </c>
      <c r="C19" s="1118">
        <f>'Income-Eligible Multi-Family'!B12</f>
        <v>1949094.87</v>
      </c>
      <c r="D19" s="1118">
        <f>'Income-Eligible Multi-Family'!C12</f>
        <v>1902467.95</v>
      </c>
      <c r="E19" s="216">
        <f t="shared" si="1"/>
        <v>0.97607765495786247</v>
      </c>
      <c r="F19" s="1118">
        <f>'Income-Eligible Multi-Family'!E12</f>
        <v>13221414.610000139</v>
      </c>
      <c r="G19" s="1118">
        <f>'Income-Eligible Multi-Family'!F12</f>
        <v>1902467.95</v>
      </c>
      <c r="H19" s="215">
        <f t="shared" si="0"/>
        <v>0.14389291963970713</v>
      </c>
      <c r="I19" s="1075"/>
      <c r="J19" s="1075"/>
      <c r="K19" s="282"/>
      <c r="L19" s="280"/>
      <c r="M19" s="303" t="s">
        <v>109</v>
      </c>
      <c r="N19" s="1101"/>
      <c r="O19" s="304">
        <f t="shared" si="2"/>
        <v>1902467.95</v>
      </c>
      <c r="P19" s="23">
        <f t="shared" si="3"/>
        <v>2.5766282138964994E-2</v>
      </c>
      <c r="Q19" s="304">
        <f t="shared" si="6"/>
        <v>1902467.95</v>
      </c>
      <c r="R19" s="23">
        <f>Q19/$Q$30</f>
        <v>3.0143648681891375E-2</v>
      </c>
      <c r="S19" s="1101"/>
      <c r="T19" s="1101"/>
      <c r="U19" s="1101"/>
      <c r="V19" s="1101"/>
      <c r="W19" s="1101"/>
      <c r="X19" s="1101"/>
    </row>
    <row r="20" spans="1:24" ht="13.8" thickBot="1">
      <c r="A20" s="1247"/>
      <c r="B20" s="1118" t="s">
        <v>89</v>
      </c>
      <c r="C20" s="1118">
        <f>'Home Lighting Rebate'!B12</f>
        <v>20344502.911867101</v>
      </c>
      <c r="D20" s="1118">
        <f>'Home Lighting Rebate'!C12</f>
        <v>24549971.555297513</v>
      </c>
      <c r="E20" s="216">
        <f t="shared" si="1"/>
        <v>1.2067127745341633</v>
      </c>
      <c r="F20" s="1118">
        <f>'Home Lighting Rebate'!E12</f>
        <v>30866087.812500045</v>
      </c>
      <c r="G20" s="1118">
        <f>'Home Lighting Rebate'!F12</f>
        <v>19594936.868086733</v>
      </c>
      <c r="H20" s="215">
        <f t="shared" si="0"/>
        <v>0.6348370738500666</v>
      </c>
      <c r="I20" s="1075"/>
      <c r="J20" s="1075"/>
      <c r="K20" s="282"/>
      <c r="L20" s="280"/>
      <c r="M20" s="303" t="s">
        <v>89</v>
      </c>
      <c r="N20" s="1101"/>
      <c r="O20" s="304">
        <f t="shared" si="2"/>
        <v>24549971.555297513</v>
      </c>
      <c r="P20" s="23">
        <f t="shared" si="3"/>
        <v>0.33249521685627398</v>
      </c>
      <c r="Q20" s="304">
        <f t="shared" si="6"/>
        <v>19594936.868086733</v>
      </c>
      <c r="R20" s="23">
        <f>Q20/$Q$30</f>
        <v>0.31047192826320535</v>
      </c>
      <c r="S20" s="1101"/>
      <c r="T20" s="1101"/>
      <c r="U20" s="1101"/>
      <c r="V20" s="1101"/>
      <c r="W20" s="1"/>
      <c r="X20" s="1101"/>
    </row>
    <row r="21" spans="1:24" ht="13.8" thickBot="1">
      <c r="A21" s="1247" t="s">
        <v>71</v>
      </c>
      <c r="B21" s="555" t="s">
        <v>90</v>
      </c>
      <c r="C21" s="555">
        <f>SUM(C22:C23)</f>
        <v>10627891</v>
      </c>
      <c r="D21" s="555">
        <f>SUM(D22:D23)</f>
        <v>9845155</v>
      </c>
      <c r="E21" s="562">
        <f>D21/C21</f>
        <v>0.9263507689343069</v>
      </c>
      <c r="F21" s="555">
        <f>SUM(F22:F23)</f>
        <v>15544696.89999998</v>
      </c>
      <c r="G21" s="555">
        <f>SUM(G22:G23)</f>
        <v>9845155</v>
      </c>
      <c r="H21" s="556">
        <f>G21/F21</f>
        <v>0.63334493192980901</v>
      </c>
      <c r="I21" s="1075"/>
      <c r="J21" s="1075"/>
      <c r="K21" s="282"/>
      <c r="L21" s="280"/>
      <c r="M21" s="303"/>
      <c r="N21" s="1101"/>
      <c r="O21" s="304"/>
      <c r="P21" s="23"/>
      <c r="Q21" s="304"/>
      <c r="R21" s="23"/>
      <c r="S21" s="1101"/>
      <c r="T21" s="1101"/>
      <c r="U21" s="1101"/>
      <c r="V21" s="1101"/>
      <c r="W21" s="1"/>
      <c r="X21" s="1101"/>
    </row>
    <row r="22" spans="1:24" ht="13.8" thickBot="1">
      <c r="A22" s="1247"/>
      <c r="B22" s="1118" t="s">
        <v>20</v>
      </c>
      <c r="C22" s="1118">
        <f>IEHER!B10</f>
        <v>589881</v>
      </c>
      <c r="D22" s="1118">
        <f>IEHER!C10</f>
        <v>426596</v>
      </c>
      <c r="E22" s="216">
        <f t="shared" si="1"/>
        <v>0.72318993152856259</v>
      </c>
      <c r="F22" s="1118">
        <f>IEHER!E10</f>
        <v>1682755.5000001835</v>
      </c>
      <c r="G22" s="1118">
        <f>IEHER!F10</f>
        <v>426596</v>
      </c>
      <c r="H22" s="215">
        <f>G22/F22</f>
        <v>0.25351038816985205</v>
      </c>
      <c r="I22" s="1075"/>
      <c r="J22" s="1075"/>
      <c r="K22" s="283"/>
      <c r="L22" s="28"/>
      <c r="M22" s="303" t="s">
        <v>110</v>
      </c>
      <c r="N22" s="1101"/>
      <c r="O22" s="304">
        <f t="shared" si="2"/>
        <v>426596</v>
      </c>
      <c r="P22" s="23">
        <f t="shared" si="3"/>
        <v>5.7776494449506555E-3</v>
      </c>
      <c r="Q22" s="304">
        <f t="shared" ref="Q22:Q23" si="7">G22</f>
        <v>426596</v>
      </c>
      <c r="R22" s="23">
        <f>Q22/$Q$30</f>
        <v>6.7591992564711191E-3</v>
      </c>
      <c r="S22" s="1101"/>
      <c r="T22" s="1101"/>
      <c r="U22" s="1101"/>
      <c r="V22" s="1101"/>
      <c r="W22" s="1"/>
      <c r="X22" s="10"/>
    </row>
    <row r="23" spans="1:24" ht="13.8" thickBot="1">
      <c r="A23" s="1247"/>
      <c r="B23" s="1118" t="s">
        <v>19</v>
      </c>
      <c r="C23" s="1118">
        <f>HER!B12</f>
        <v>10038010</v>
      </c>
      <c r="D23" s="1118">
        <f>HER!C12</f>
        <v>9418559</v>
      </c>
      <c r="E23" s="216">
        <f t="shared" si="1"/>
        <v>0.93828946175586592</v>
      </c>
      <c r="F23" s="1118">
        <f>HER!E12</f>
        <v>13861941.399999795</v>
      </c>
      <c r="G23" s="1118">
        <f>HER!F12</f>
        <v>9418559</v>
      </c>
      <c r="H23" s="215">
        <f>G23/F23</f>
        <v>0.67945453874160355</v>
      </c>
      <c r="I23" s="1075"/>
      <c r="J23" s="1075"/>
      <c r="K23" s="282"/>
      <c r="L23" s="280"/>
      <c r="M23" s="303" t="s">
        <v>19</v>
      </c>
      <c r="N23" s="1101"/>
      <c r="O23" s="304">
        <f t="shared" si="2"/>
        <v>9418559</v>
      </c>
      <c r="P23" s="23">
        <f t="shared" si="3"/>
        <v>0.12756128088070445</v>
      </c>
      <c r="Q23" s="304">
        <f t="shared" si="7"/>
        <v>9418559</v>
      </c>
      <c r="R23" s="23">
        <f>Q23/$Q$30</f>
        <v>0.14923233455032248</v>
      </c>
      <c r="S23" s="1101"/>
      <c r="T23" s="1101"/>
      <c r="U23" s="1101"/>
      <c r="V23" s="1101"/>
      <c r="W23" s="1"/>
      <c r="X23" s="1101"/>
    </row>
    <row r="24" spans="1:24" ht="13.8" thickBot="1">
      <c r="A24" s="1247"/>
      <c r="B24" s="1118" t="s">
        <v>91</v>
      </c>
      <c r="C24" s="1253" t="s">
        <v>111</v>
      </c>
      <c r="D24" s="1253"/>
      <c r="E24" s="1253"/>
      <c r="F24" s="1253"/>
      <c r="G24" s="1253"/>
      <c r="H24" s="1253"/>
      <c r="I24" s="1075"/>
      <c r="J24" s="1075"/>
      <c r="K24" s="282"/>
      <c r="L24" s="39"/>
      <c r="N24" s="1101"/>
      <c r="O24" s="304"/>
      <c r="P24" s="305"/>
      <c r="Q24" s="304"/>
      <c r="R24" s="305"/>
      <c r="S24" s="1101"/>
      <c r="T24" s="1101"/>
      <c r="U24" s="1101"/>
      <c r="V24" s="1101"/>
      <c r="W24" s="1"/>
      <c r="X24" s="1101"/>
    </row>
    <row r="25" spans="1:24" ht="13.5" customHeight="1" thickBot="1">
      <c r="A25" s="1248"/>
      <c r="B25" s="1118" t="s">
        <v>93</v>
      </c>
      <c r="C25" s="1254"/>
      <c r="D25" s="1254"/>
      <c r="E25" s="1254"/>
      <c r="F25" s="1254"/>
      <c r="G25" s="1254"/>
      <c r="H25" s="1254"/>
      <c r="I25" s="1075"/>
      <c r="J25" s="1075"/>
      <c r="K25" s="85"/>
      <c r="L25" s="29"/>
      <c r="N25" s="1101"/>
      <c r="O25" s="304"/>
      <c r="P25" s="1101"/>
      <c r="Q25" s="304"/>
      <c r="R25" s="305"/>
      <c r="S25" s="1101"/>
      <c r="T25" s="1101"/>
      <c r="U25" s="1101"/>
      <c r="V25" s="1101"/>
      <c r="W25" s="1"/>
      <c r="X25" s="1101"/>
    </row>
    <row r="26" spans="1:24" ht="13.5" customHeight="1" thickBot="1">
      <c r="A26" s="1246" t="s">
        <v>72</v>
      </c>
      <c r="B26" s="555" t="s">
        <v>94</v>
      </c>
      <c r="C26" s="555">
        <f>SUM(C27:C28)</f>
        <v>605184</v>
      </c>
      <c r="D26" s="555">
        <f>SUM(D27:D28)</f>
        <v>643165</v>
      </c>
      <c r="E26" s="562" t="s">
        <v>107</v>
      </c>
      <c r="F26" s="555">
        <f>SUM(F27:F28)</f>
        <v>5608102.5000000047</v>
      </c>
      <c r="G26" s="555">
        <f>SUM(G27:G28)</f>
        <v>643165</v>
      </c>
      <c r="H26" s="556">
        <f>G26/F26</f>
        <v>0.11468495805845194</v>
      </c>
      <c r="I26" s="1075"/>
      <c r="J26" s="1075"/>
      <c r="K26" s="85"/>
      <c r="L26" s="29"/>
      <c r="M26" s="303"/>
      <c r="N26" s="1101"/>
      <c r="O26" s="304"/>
      <c r="P26" s="23"/>
      <c r="Q26" s="304"/>
      <c r="R26" s="23"/>
      <c r="S26" s="1101"/>
      <c r="T26" s="1101"/>
      <c r="U26" s="1101"/>
      <c r="V26" s="1101"/>
      <c r="W26" s="1"/>
      <c r="X26" s="1101"/>
    </row>
    <row r="27" spans="1:24" ht="13.8" thickBot="1">
      <c r="A27" s="1247"/>
      <c r="B27" s="1118" t="s">
        <v>14</v>
      </c>
      <c r="C27" s="1118">
        <f>'Bus Programmable Thermostat'!B12</f>
        <v>13593</v>
      </c>
      <c r="D27" s="1118">
        <f>'Bus Programmable Thermostat'!C12</f>
        <v>16331</v>
      </c>
      <c r="E27" s="216">
        <f>D27/C27</f>
        <v>1.2014272051791364</v>
      </c>
      <c r="F27" s="1118">
        <f>'Bus Programmable Thermostat'!E12</f>
        <v>123007.50000000044</v>
      </c>
      <c r="G27" s="1118">
        <f>'Bus Programmable Thermostat'!F12</f>
        <v>16331</v>
      </c>
      <c r="H27" s="215">
        <f>G27/F27</f>
        <v>0.13276426234172667</v>
      </c>
      <c r="I27" s="1075"/>
      <c r="J27" s="1075"/>
      <c r="K27" s="283"/>
      <c r="L27" s="28"/>
      <c r="M27" s="303" t="s">
        <v>14</v>
      </c>
      <c r="N27" s="1101"/>
      <c r="O27" s="304">
        <f>D27</f>
        <v>16331</v>
      </c>
      <c r="P27" s="23">
        <f t="shared" ref="P27:P28" si="8">O27/$O$30</f>
        <v>2.2118067934413156E-4</v>
      </c>
      <c r="Q27" s="304">
        <f t="shared" ref="Q27:Q29" si="9">G27</f>
        <v>16331</v>
      </c>
      <c r="R27" s="23">
        <f>Q27/$Q$30</f>
        <v>2.587564887092937E-4</v>
      </c>
      <c r="S27" s="1101"/>
      <c r="T27" s="1101"/>
      <c r="U27" s="1101"/>
      <c r="V27" s="1101"/>
      <c r="W27" s="1"/>
      <c r="X27" s="1101"/>
    </row>
    <row r="28" spans="1:24" ht="13.8" thickBot="1">
      <c r="A28" s="1247"/>
      <c r="B28" s="1118" t="s">
        <v>24</v>
      </c>
      <c r="C28" s="1118">
        <f>'Res Programmable Thermostat'!B12</f>
        <v>591591</v>
      </c>
      <c r="D28" s="1118">
        <f>'Res Programmable Thermostat'!C12</f>
        <v>626834</v>
      </c>
      <c r="E28" s="216" t="s">
        <v>107</v>
      </c>
      <c r="F28" s="1118">
        <f>'Res Programmable Thermostat'!E12</f>
        <v>5485095.0000000047</v>
      </c>
      <c r="G28" s="1118">
        <f>'Res Programmable Thermostat'!F12</f>
        <v>626834</v>
      </c>
      <c r="H28" s="215">
        <f>G28/F28</f>
        <v>0.11427951566928184</v>
      </c>
      <c r="I28" s="1075"/>
      <c r="J28" s="1075"/>
      <c r="K28" s="282"/>
      <c r="L28" s="280"/>
      <c r="M28" s="303" t="s">
        <v>24</v>
      </c>
      <c r="N28" s="1101"/>
      <c r="O28" s="304">
        <f>D28</f>
        <v>626834</v>
      </c>
      <c r="P28" s="23">
        <f t="shared" si="8"/>
        <v>8.4895946332741029E-3</v>
      </c>
      <c r="Q28" s="304">
        <f t="shared" si="9"/>
        <v>626834</v>
      </c>
      <c r="R28" s="23">
        <f>Q28/$Q$30</f>
        <v>9.9318697473272551E-3</v>
      </c>
      <c r="S28" s="1101"/>
      <c r="T28" s="1101"/>
      <c r="U28" s="1101"/>
      <c r="V28" s="1101"/>
      <c r="W28" s="1101"/>
      <c r="X28" s="1101"/>
    </row>
    <row r="29" spans="1:24" ht="13.5" customHeight="1" thickBot="1">
      <c r="A29" s="1248"/>
      <c r="B29" s="1118" t="s">
        <v>15</v>
      </c>
      <c r="C29" s="1249" t="s">
        <v>95</v>
      </c>
      <c r="D29" s="1249"/>
      <c r="E29" s="1249"/>
      <c r="F29" s="1249"/>
      <c r="G29" s="1249"/>
      <c r="H29" s="1249"/>
      <c r="I29" s="1075"/>
      <c r="J29" s="1075"/>
      <c r="K29" s="282"/>
      <c r="L29" s="280"/>
      <c r="M29" s="303" t="s">
        <v>15</v>
      </c>
      <c r="N29" s="1101"/>
      <c r="O29" s="304">
        <f>D29</f>
        <v>0</v>
      </c>
      <c r="P29" s="1101"/>
      <c r="Q29" s="304">
        <f t="shared" si="9"/>
        <v>0</v>
      </c>
      <c r="R29" s="23">
        <f>Q29/$Q$30</f>
        <v>0</v>
      </c>
      <c r="S29" s="1101"/>
      <c r="T29" s="1101"/>
      <c r="U29" s="1101"/>
      <c r="V29" s="1101"/>
      <c r="W29" s="1101"/>
      <c r="X29" s="1101"/>
    </row>
    <row r="30" spans="1:24" ht="13.5" customHeight="1" thickBot="1">
      <c r="A30" s="298" t="s">
        <v>112</v>
      </c>
      <c r="B30" s="298"/>
      <c r="C30" s="298">
        <f>SUM(C26,C21,C17,C11)</f>
        <v>70704523.087967128</v>
      </c>
      <c r="D30" s="298">
        <f>SUM(D26,D21,D17,D11)</f>
        <v>73835563.07190308</v>
      </c>
      <c r="E30" s="374">
        <f>D30/C30</f>
        <v>1.044283446761114</v>
      </c>
      <c r="F30" s="298">
        <f>SUM(F26,F21,F17,F11)</f>
        <v>243736165.4431189</v>
      </c>
      <c r="G30" s="298">
        <f>SUM(G26,G21,G17,G11)</f>
        <v>63113393.142181113</v>
      </c>
      <c r="H30" s="301">
        <f>G30/F30</f>
        <v>0.25894143787582474</v>
      </c>
      <c r="I30" s="1075"/>
      <c r="J30" s="1075"/>
      <c r="M30" s="41"/>
      <c r="N30" s="1101"/>
      <c r="O30" s="305">
        <f>SUM(O12:O29)</f>
        <v>73835563.071903095</v>
      </c>
      <c r="P30" s="1101"/>
      <c r="Q30" s="305">
        <f>SUM(Q12:Q29)</f>
        <v>63113393.142181113</v>
      </c>
      <c r="R30" s="23">
        <f>Q30/$Q$30</f>
        <v>1</v>
      </c>
      <c r="S30" s="1101"/>
      <c r="T30" s="1101"/>
      <c r="U30" s="1101"/>
      <c r="V30" s="1101"/>
      <c r="W30" s="1101"/>
      <c r="X30" s="1101"/>
    </row>
    <row r="31" spans="1:24">
      <c r="A31" s="1101" t="s">
        <v>113</v>
      </c>
      <c r="B31" s="1101"/>
      <c r="C31" s="1101"/>
      <c r="D31" s="1101"/>
      <c r="E31" s="1101"/>
      <c r="F31" s="1101"/>
      <c r="G31" s="1101"/>
      <c r="H31" s="1101"/>
      <c r="I31" s="1101"/>
      <c r="J31" s="281"/>
      <c r="N31" s="1101"/>
      <c r="O31" s="1101"/>
      <c r="P31" s="1101"/>
      <c r="Q31" s="1101"/>
      <c r="R31" s="1101"/>
      <c r="S31" s="1101"/>
      <c r="T31" s="1101"/>
      <c r="U31" s="1101"/>
      <c r="V31" s="1101"/>
      <c r="W31" s="1101"/>
      <c r="X31" s="1101"/>
    </row>
    <row r="32" spans="1:24">
      <c r="A32" s="106"/>
      <c r="B32" s="1101"/>
      <c r="C32" s="1101"/>
      <c r="D32" s="1101"/>
      <c r="E32" s="1101"/>
      <c r="F32" s="186"/>
      <c r="G32" s="1101"/>
      <c r="H32" s="23"/>
      <c r="I32" s="1101"/>
      <c r="J32" s="281"/>
      <c r="K32" s="87"/>
      <c r="L32" s="38"/>
      <c r="M32" s="40"/>
      <c r="N32" s="1101"/>
      <c r="O32" s="1101"/>
      <c r="P32" s="1101"/>
      <c r="Q32" s="1101"/>
      <c r="R32" s="1101"/>
      <c r="S32" s="1101"/>
      <c r="T32" s="1101"/>
      <c r="U32" s="1101"/>
      <c r="V32" s="1101"/>
      <c r="W32" s="1101"/>
      <c r="X32" s="1101"/>
    </row>
    <row r="33" spans="1:28">
      <c r="A33" s="106"/>
      <c r="B33" s="1101"/>
      <c r="C33" s="1101"/>
      <c r="D33" s="1101"/>
      <c r="E33" s="1101"/>
      <c r="F33" s="186"/>
      <c r="G33" s="1101"/>
      <c r="H33" s="1101"/>
      <c r="I33" s="1101"/>
      <c r="J33" s="281"/>
      <c r="M33" s="40"/>
      <c r="N33" s="1101"/>
      <c r="O33" s="1101"/>
      <c r="P33" s="1101"/>
      <c r="Q33" s="16"/>
      <c r="R33" s="1101"/>
      <c r="S33" s="1101"/>
      <c r="T33" s="1101"/>
      <c r="U33" s="1101"/>
      <c r="V33" s="1101"/>
      <c r="W33" s="1101"/>
      <c r="X33" s="1101"/>
      <c r="Y33" s="1101"/>
      <c r="Z33" s="1101"/>
      <c r="AA33" s="1101"/>
      <c r="AB33" s="1101"/>
    </row>
    <row r="34" spans="1:28">
      <c r="A34" s="1099" t="s">
        <v>114</v>
      </c>
      <c r="B34" s="1099"/>
      <c r="C34" s="1099"/>
      <c r="D34" s="1099"/>
      <c r="E34" s="1099"/>
      <c r="F34" s="1099"/>
      <c r="G34" s="1099"/>
      <c r="H34" s="1099"/>
      <c r="I34" s="1099"/>
      <c r="J34" s="35"/>
      <c r="M34" s="33"/>
      <c r="N34" s="1101"/>
      <c r="O34" s="1101"/>
      <c r="P34" s="1101"/>
      <c r="Q34" s="16"/>
      <c r="R34" s="1101"/>
      <c r="S34" s="1101"/>
      <c r="T34" s="1101"/>
      <c r="U34" s="1101"/>
      <c r="V34" s="1101"/>
      <c r="W34" s="1101"/>
      <c r="X34" s="1101"/>
      <c r="Y34" s="1101"/>
      <c r="Z34" s="1101"/>
      <c r="AA34" s="1101"/>
      <c r="AB34" s="1101"/>
    </row>
    <row r="35" spans="1:28" ht="13.8" thickBot="1">
      <c r="A35" s="1250" t="s">
        <v>60</v>
      </c>
      <c r="B35" s="1250" t="s">
        <v>78</v>
      </c>
      <c r="C35" s="1139"/>
      <c r="D35" s="1139" t="s">
        <v>61</v>
      </c>
      <c r="E35" s="118"/>
      <c r="F35" s="1139"/>
      <c r="G35" s="1139" t="s">
        <v>62</v>
      </c>
      <c r="H35" s="1139"/>
      <c r="I35" s="1101"/>
      <c r="J35" s="628"/>
      <c r="K35" s="88"/>
      <c r="L35" s="1255" t="s">
        <v>115</v>
      </c>
      <c r="M35" s="1255"/>
      <c r="N35" s="1255"/>
      <c r="O35" s="1255"/>
      <c r="P35" s="1255"/>
      <c r="Q35" s="1255"/>
      <c r="R35" s="1255"/>
      <c r="S35" s="1255"/>
      <c r="T35" s="15"/>
      <c r="U35" s="1255" t="s">
        <v>116</v>
      </c>
      <c r="V35" s="1255"/>
      <c r="W35" s="1255"/>
      <c r="X35" s="1255"/>
      <c r="Y35" s="1255"/>
      <c r="Z35" s="1255"/>
      <c r="AA35" s="1255"/>
      <c r="AB35" s="1255"/>
    </row>
    <row r="36" spans="1:28" ht="40.799999999999997" thickTop="1" thickBot="1">
      <c r="A36" s="1251"/>
      <c r="B36" s="1251"/>
      <c r="C36" s="1116" t="s">
        <v>75</v>
      </c>
      <c r="D36" s="1116" t="s">
        <v>76</v>
      </c>
      <c r="E36" s="557" t="s">
        <v>65</v>
      </c>
      <c r="F36" s="1116" t="s">
        <v>117</v>
      </c>
      <c r="G36" s="1116" t="s">
        <v>76</v>
      </c>
      <c r="H36" s="1116" t="s">
        <v>67</v>
      </c>
      <c r="I36" s="68"/>
      <c r="J36" s="68"/>
      <c r="M36" s="1099"/>
      <c r="N36" s="1099"/>
      <c r="O36" s="1099"/>
      <c r="P36" s="1099"/>
      <c r="Q36" s="1099"/>
      <c r="R36" s="1099"/>
      <c r="S36" s="1099"/>
      <c r="T36" s="1101"/>
      <c r="U36" s="1101"/>
      <c r="V36" s="1101"/>
      <c r="W36" s="1101"/>
      <c r="X36" s="1101"/>
      <c r="Y36" s="1101"/>
      <c r="Z36" s="1101"/>
      <c r="AA36" s="1101"/>
      <c r="AB36" s="1101"/>
    </row>
    <row r="37" spans="1:28" ht="14.4" thickTop="1" thickBot="1">
      <c r="A37" s="1252" t="s">
        <v>69</v>
      </c>
      <c r="B37" s="558" t="s">
        <v>84</v>
      </c>
      <c r="C37" s="559">
        <f>SUM(C38:C42)</f>
        <v>6533.8667999999961</v>
      </c>
      <c r="D37" s="559">
        <f>SUM(D38:D42)</f>
        <v>6626.9454369905125</v>
      </c>
      <c r="E37" s="560">
        <f>D37/C37</f>
        <v>1.0142455669574586</v>
      </c>
      <c r="F37" s="559">
        <f>SUM(F38:F42)</f>
        <v>34235.963499999998</v>
      </c>
      <c r="G37" s="559">
        <f>SUM(G38:G42)</f>
        <v>5622.6848066958701</v>
      </c>
      <c r="H37" s="561">
        <f>G37/F37</f>
        <v>0.16423328663426898</v>
      </c>
      <c r="I37" s="1075"/>
      <c r="J37" s="1075"/>
      <c r="N37" s="1101"/>
      <c r="O37" s="1"/>
      <c r="P37" s="1"/>
      <c r="Q37" s="1"/>
      <c r="R37" s="1"/>
      <c r="S37" s="1101"/>
      <c r="T37" s="1101"/>
      <c r="U37" s="1101"/>
      <c r="V37" s="1101"/>
      <c r="W37" s="1101"/>
      <c r="X37" s="1101"/>
      <c r="Y37" s="1101"/>
      <c r="Z37" s="1101"/>
      <c r="AA37" s="1101"/>
      <c r="AB37" s="1101"/>
    </row>
    <row r="38" spans="1:28" ht="13.8" thickBot="1">
      <c r="A38" s="1247"/>
      <c r="B38" s="1118" t="s">
        <v>54</v>
      </c>
      <c r="C38" s="1118">
        <f>'Business EER - Standard'!B13</f>
        <v>3277.1992999999975</v>
      </c>
      <c r="D38" s="1118">
        <f>'Business EER - Standard'!C13</f>
        <v>3889.231315453394</v>
      </c>
      <c r="E38" s="214">
        <f>D38/C38</f>
        <v>1.1867545911697823</v>
      </c>
      <c r="F38" s="1118">
        <f>'Business EER - Standard'!E13</f>
        <v>13667.02475</v>
      </c>
      <c r="G38" s="1118">
        <f>'Business EER - Standard'!F13</f>
        <v>3733.662062835258</v>
      </c>
      <c r="H38" s="215">
        <f>G38/F38</f>
        <v>0.27318762723651741</v>
      </c>
      <c r="I38" s="1075"/>
      <c r="J38" s="1075"/>
      <c r="N38" s="1101"/>
      <c r="O38" s="1" t="s">
        <v>103</v>
      </c>
      <c r="P38" s="1" t="s">
        <v>104</v>
      </c>
      <c r="Q38" s="1" t="s">
        <v>105</v>
      </c>
      <c r="R38" s="1" t="s">
        <v>106</v>
      </c>
      <c r="S38" s="1101"/>
      <c r="T38" s="1101"/>
      <c r="U38" s="1101"/>
      <c r="V38" s="1101"/>
      <c r="W38" s="1101"/>
      <c r="X38" s="1101"/>
      <c r="Y38" s="1101"/>
      <c r="Z38" s="1101"/>
      <c r="AA38" s="1101"/>
      <c r="AB38" s="1101"/>
    </row>
    <row r="39" spans="1:28" ht="13.8" thickBot="1">
      <c r="A39" s="1247"/>
      <c r="B39" s="1118" t="s">
        <v>55</v>
      </c>
      <c r="C39" s="1118">
        <f>'Business EER - Custom'!B13</f>
        <v>3256.6674999999991</v>
      </c>
      <c r="D39" s="1118">
        <f>'Business EER - Custom'!C13</f>
        <v>2737.7141215371189</v>
      </c>
      <c r="E39" s="214">
        <f>D39/C39</f>
        <v>0.84064895219948599</v>
      </c>
      <c r="F39" s="1118">
        <f>'Business EER - Custom'!E13</f>
        <v>15159.775</v>
      </c>
      <c r="G39" s="1118">
        <f>'Business EER - Custom'!F13</f>
        <v>1889.0227438606119</v>
      </c>
      <c r="H39" s="215">
        <f>G39/F39</f>
        <v>0.12460757127731856</v>
      </c>
      <c r="I39" s="1075"/>
      <c r="J39" s="1075"/>
      <c r="K39" s="88"/>
      <c r="L39" s="281"/>
      <c r="M39" s="307" t="s">
        <v>55</v>
      </c>
      <c r="N39" s="1101"/>
      <c r="O39" s="304">
        <f>VLOOKUP($M39, $B$38:$H$55, 3, FALSE)</f>
        <v>2737.7141215371189</v>
      </c>
      <c r="P39" s="23">
        <f>O39/$O$53</f>
        <v>6.6123203931329338E-2</v>
      </c>
      <c r="Q39" s="304">
        <f>VLOOKUP($M39, $B$38:$H$55, 6, FALSE)</f>
        <v>1889.0227438606119</v>
      </c>
      <c r="R39" s="23">
        <f>Q39/$Q$53</f>
        <v>4.813695925119979E-2</v>
      </c>
      <c r="S39" s="24"/>
      <c r="T39" s="15"/>
      <c r="U39" s="1101"/>
      <c r="V39" s="1101"/>
      <c r="W39" s="1101"/>
      <c r="X39" s="1101"/>
      <c r="Y39" s="1101"/>
      <c r="Z39" s="1101"/>
      <c r="AA39" s="1101"/>
      <c r="AB39" s="1101"/>
    </row>
    <row r="40" spans="1:28" ht="13.8" thickBot="1">
      <c r="A40" s="1247"/>
      <c r="B40" s="1118" t="s">
        <v>12</v>
      </c>
      <c r="C40" s="1118">
        <f>'Block Bidding'!B13</f>
        <v>0</v>
      </c>
      <c r="D40" s="1118">
        <f>'Block Bidding'!C13</f>
        <v>0</v>
      </c>
      <c r="E40" s="550" t="s">
        <v>107</v>
      </c>
      <c r="F40" s="1118">
        <f>'Block Bidding'!E13</f>
        <v>2179.9999999999995</v>
      </c>
      <c r="G40" s="1118">
        <f>'Block Bidding'!F13</f>
        <v>0</v>
      </c>
      <c r="H40" s="215" t="s">
        <v>107</v>
      </c>
      <c r="I40" s="1075"/>
      <c r="J40" s="1075"/>
      <c r="K40" s="88"/>
      <c r="L40" s="281"/>
      <c r="M40" s="307" t="s">
        <v>54</v>
      </c>
      <c r="N40" s="1101"/>
      <c r="O40" s="304">
        <f>VLOOKUP(M40, $B$38:$H$55, 3, FALSE)</f>
        <v>3889.231315453394</v>
      </c>
      <c r="P40" s="23">
        <f>O40/$O$53</f>
        <v>9.3935460019268585E-2</v>
      </c>
      <c r="Q40" s="304">
        <f>VLOOKUP($M40, $B$38:$H$55, 6, FALSE)</f>
        <v>3733.662062835258</v>
      </c>
      <c r="R40" s="23">
        <f>Q40/$Q$53</f>
        <v>9.5142919353708513E-2</v>
      </c>
      <c r="S40" s="24"/>
      <c r="T40" s="15"/>
      <c r="U40" s="1101"/>
      <c r="V40" s="1101"/>
      <c r="W40" s="1101"/>
      <c r="X40" s="1101"/>
      <c r="Y40" s="1101"/>
      <c r="Z40" s="1101"/>
      <c r="AA40" s="1101"/>
      <c r="AB40" s="1101"/>
    </row>
    <row r="41" spans="1:28" ht="13.8" thickBot="1">
      <c r="A41" s="1247"/>
      <c r="B41" s="1118" t="s">
        <v>11</v>
      </c>
      <c r="C41" s="1118">
        <f>'Business EER - SEM'!B13</f>
        <v>0</v>
      </c>
      <c r="D41" s="1118">
        <f>'Business EER - SEM'!C13</f>
        <v>0</v>
      </c>
      <c r="E41" s="550" t="s">
        <v>107</v>
      </c>
      <c r="F41" s="1118">
        <f>'Business EER - SEM'!E13</f>
        <v>2526.7424999999998</v>
      </c>
      <c r="G41" s="1118">
        <f>'Business EER - SEM'!F13</f>
        <v>0</v>
      </c>
      <c r="H41" s="215" t="s">
        <v>107</v>
      </c>
      <c r="I41" s="1075"/>
      <c r="J41" s="1075"/>
      <c r="K41" s="89"/>
      <c r="L41" s="35"/>
      <c r="M41" s="308" t="s">
        <v>86</v>
      </c>
      <c r="N41" s="1101"/>
      <c r="O41" s="304">
        <f>VLOOKUP(M41, $B$38:$H$55, 3, FALSE)</f>
        <v>0</v>
      </c>
      <c r="P41" s="23">
        <f>O41/$O$53</f>
        <v>0</v>
      </c>
      <c r="Q41" s="304">
        <f>VLOOKUP($M41, $B$38:$H$55, 6, FALSE)</f>
        <v>0</v>
      </c>
      <c r="R41" s="23">
        <f>Q41/$Q$53</f>
        <v>0</v>
      </c>
      <c r="S41" s="1101"/>
      <c r="T41" s="1101"/>
      <c r="U41" s="1101"/>
      <c r="V41" s="1101"/>
      <c r="W41" s="1101"/>
      <c r="X41" s="1101"/>
      <c r="Y41" s="1101"/>
      <c r="Z41" s="1101"/>
      <c r="AA41" s="1101"/>
      <c r="AB41" s="1101"/>
    </row>
    <row r="42" spans="1:28" ht="13.8" thickBot="1">
      <c r="A42" s="1248"/>
      <c r="B42" s="1118" t="s">
        <v>86</v>
      </c>
      <c r="C42" s="1118">
        <v>0</v>
      </c>
      <c r="D42" s="1118">
        <v>0</v>
      </c>
      <c r="E42" s="550" t="s">
        <v>107</v>
      </c>
      <c r="F42" s="1118">
        <f>'Small Bus. Lighting'!E13</f>
        <v>702.42124999999987</v>
      </c>
      <c r="G42" s="1118">
        <v>0</v>
      </c>
      <c r="H42" s="215" t="s">
        <v>107</v>
      </c>
      <c r="I42" s="1075"/>
      <c r="J42" s="1075"/>
      <c r="M42" s="308" t="s">
        <v>21</v>
      </c>
      <c r="N42" s="1101"/>
      <c r="O42" s="304">
        <f>VLOOKUP(M42, $B$38:$H$55, 3, FALSE)</f>
        <v>2532.7086902208607</v>
      </c>
      <c r="P42" s="23">
        <f>O42/$O$53</f>
        <v>6.1171768047167653E-2</v>
      </c>
      <c r="Q42" s="304">
        <f>VLOOKUP($M42, $B$38:$H$55, 6, FALSE)</f>
        <v>2076.8211259811055</v>
      </c>
      <c r="R42" s="23">
        <f>Q42/$Q$53</f>
        <v>5.2922525278372254E-2</v>
      </c>
      <c r="S42" s="1101"/>
      <c r="T42" s="1101"/>
      <c r="U42" s="1101"/>
      <c r="V42" s="1101"/>
      <c r="W42" s="1101"/>
      <c r="X42" s="1101"/>
      <c r="Y42" s="1101"/>
      <c r="Z42" s="1101"/>
      <c r="AA42" s="1101"/>
      <c r="AB42" s="1101"/>
    </row>
    <row r="43" spans="1:28" ht="13.8" thickBot="1">
      <c r="A43" s="1246" t="s">
        <v>70</v>
      </c>
      <c r="B43" s="555" t="s">
        <v>87</v>
      </c>
      <c r="C43" s="555">
        <f>SUM(C44:C46)</f>
        <v>3651.964079999997</v>
      </c>
      <c r="D43" s="555">
        <f>SUM(D44:D46)</f>
        <v>6153.8830632543632</v>
      </c>
      <c r="E43" s="562">
        <f>D43/C43</f>
        <v>1.685088606691435</v>
      </c>
      <c r="F43" s="555">
        <f>SUM(F44:F46)</f>
        <v>10453.352159129652</v>
      </c>
      <c r="G43" s="555">
        <f>SUM(G44:G46)</f>
        <v>4997.5838879107396</v>
      </c>
      <c r="H43" s="556">
        <f>G43/F43</f>
        <v>0.47808433235897407</v>
      </c>
      <c r="I43" s="1075"/>
      <c r="J43" s="1075"/>
      <c r="M43" s="308"/>
      <c r="N43" s="1101"/>
      <c r="O43" s="304"/>
      <c r="P43" s="23"/>
      <c r="Q43" s="304"/>
      <c r="R43" s="23"/>
      <c r="S43" s="1101"/>
      <c r="T43" s="1101"/>
      <c r="U43" s="1101"/>
      <c r="V43" s="1101"/>
      <c r="W43" s="1101"/>
      <c r="X43" s="1101"/>
      <c r="Y43" s="1101"/>
      <c r="Z43" s="1101"/>
      <c r="AA43" s="1101"/>
      <c r="AB43" s="1101"/>
    </row>
    <row r="44" spans="1:28" ht="13.8" thickBot="1">
      <c r="A44" s="1247"/>
      <c r="B44" s="1118" t="s">
        <v>21</v>
      </c>
      <c r="C44" s="1118">
        <f>'Whole House Efficiency'!B13</f>
        <v>1477.2778799999974</v>
      </c>
      <c r="D44" s="1118">
        <f>'Whole House Efficiency'!C13</f>
        <v>2532.7086902208607</v>
      </c>
      <c r="E44" s="214">
        <f t="shared" ref="E44:E49" si="10">D44/C44</f>
        <v>1.7144429795570115</v>
      </c>
      <c r="F44" s="1118">
        <f>'Whole House Efficiency'!E13</f>
        <v>5402.5537499999991</v>
      </c>
      <c r="G44" s="1118">
        <f>'Whole House Efficiency'!F13</f>
        <v>2076.8211259811055</v>
      </c>
      <c r="H44" s="215">
        <f t="shared" ref="H44:H49" si="11">G44/F44</f>
        <v>0.38441470868866523</v>
      </c>
      <c r="I44" s="1075"/>
      <c r="J44" s="1075"/>
      <c r="K44" s="88"/>
      <c r="L44" s="281"/>
      <c r="M44" s="308" t="s">
        <v>22</v>
      </c>
      <c r="N44" s="1101"/>
      <c r="O44" s="304">
        <f>VLOOKUP(M44, $B$38:$H$55, 3, FALSE)</f>
        <v>230.51</v>
      </c>
      <c r="P44" s="23">
        <f>O44/$O$53</f>
        <v>5.5674402298998655E-3</v>
      </c>
      <c r="Q44" s="304">
        <f>VLOOKUP($M44, $B$38:$H$55, 6, FALSE)</f>
        <v>230.51</v>
      </c>
      <c r="R44" s="23">
        <f>Q44/$Q$53</f>
        <v>5.8739634094171732E-3</v>
      </c>
      <c r="S44" s="24"/>
      <c r="T44" s="15"/>
      <c r="U44" s="1101"/>
      <c r="V44" s="1101"/>
      <c r="W44" s="1101"/>
      <c r="X44" s="1101"/>
      <c r="Y44" s="1101"/>
      <c r="Z44" s="1101"/>
      <c r="AA44" s="1101"/>
      <c r="AB44" s="1101"/>
    </row>
    <row r="45" spans="1:28" ht="15.75" customHeight="1" thickBot="1">
      <c r="A45" s="1247"/>
      <c r="B45" s="1118" t="s">
        <v>22</v>
      </c>
      <c r="C45" s="1118">
        <f>'Income-Eligible Multi-Family'!B13</f>
        <v>240.14</v>
      </c>
      <c r="D45" s="1118">
        <f>'Income-Eligible Multi-Family'!C13</f>
        <v>230.51</v>
      </c>
      <c r="E45" s="214">
        <f t="shared" si="10"/>
        <v>0.9598983926043142</v>
      </c>
      <c r="F45" s="1118">
        <f>'Income-Eligible Multi-Family'!E13</f>
        <v>1928.6890341296523</v>
      </c>
      <c r="G45" s="1118">
        <f>'Income-Eligible Multi-Family'!F13</f>
        <v>230.51</v>
      </c>
      <c r="H45" s="215">
        <f t="shared" si="11"/>
        <v>0.11951641551382637</v>
      </c>
      <c r="I45" s="1075"/>
      <c r="J45" s="1075"/>
      <c r="K45" s="88"/>
      <c r="L45" s="281"/>
      <c r="M45" s="308" t="s">
        <v>89</v>
      </c>
      <c r="N45" s="1101"/>
      <c r="O45" s="304">
        <f>VLOOKUP(M45, $B$38:$H$55, 3, FALSE)</f>
        <v>3390.6643730335027</v>
      </c>
      <c r="P45" s="23">
        <f t="shared" ref="P45" si="12">O45/$O$53</f>
        <v>8.1893719302914961E-2</v>
      </c>
      <c r="Q45" s="304">
        <f>VLOOKUP($M45, $B$38:$H$55, 6, FALSE)</f>
        <v>2690.2527619296343</v>
      </c>
      <c r="R45" s="23">
        <f t="shared" ref="R45" si="13">Q45/$Q$53</f>
        <v>6.8554276541834033E-2</v>
      </c>
      <c r="S45" s="24"/>
      <c r="T45" s="15"/>
      <c r="U45" s="1101"/>
      <c r="V45" s="1101"/>
      <c r="W45" s="1101"/>
      <c r="X45" s="1101"/>
      <c r="Y45" s="1101"/>
      <c r="Z45" s="1101"/>
      <c r="AA45" s="1101"/>
      <c r="AB45" s="1101"/>
    </row>
    <row r="46" spans="1:28" ht="13.8" thickBot="1">
      <c r="A46" s="1247"/>
      <c r="B46" s="1118" t="s">
        <v>89</v>
      </c>
      <c r="C46" s="1118">
        <f>'Home Lighting Rebate'!B13</f>
        <v>1934.5462</v>
      </c>
      <c r="D46" s="1118">
        <f>'Home Lighting Rebate'!C13</f>
        <v>3390.6643730335027</v>
      </c>
      <c r="E46" s="214">
        <f t="shared" si="10"/>
        <v>1.7526923745907452</v>
      </c>
      <c r="F46" s="1118">
        <f>'Home Lighting Rebate'!E13</f>
        <v>3122.109375</v>
      </c>
      <c r="G46" s="1118">
        <f>'Home Lighting Rebate'!F13</f>
        <v>2690.2527619296343</v>
      </c>
      <c r="H46" s="215">
        <f t="shared" si="11"/>
        <v>0.86167793590819808</v>
      </c>
      <c r="I46" s="1075"/>
      <c r="J46" s="1075"/>
      <c r="K46" s="89"/>
      <c r="L46" s="35"/>
      <c r="M46" s="308" t="s">
        <v>20</v>
      </c>
      <c r="N46" s="1101"/>
      <c r="O46" s="304">
        <f>VLOOKUP(M46, $B$38:$H$55, 3, FALSE)</f>
        <v>171</v>
      </c>
      <c r="P46" s="23">
        <f>O46/$O$53</f>
        <v>4.1301127036262068E-3</v>
      </c>
      <c r="Q46" s="304">
        <f>VLOOKUP($M46, $B$38:$H$55, 6, FALSE)</f>
        <v>171</v>
      </c>
      <c r="R46" s="23">
        <f>Q46/$Q$53</f>
        <v>4.3575018134151952E-3</v>
      </c>
      <c r="S46" s="24"/>
      <c r="T46" s="15"/>
      <c r="U46" s="1101"/>
      <c r="V46" s="1101"/>
      <c r="W46" s="1101"/>
      <c r="X46" s="1101"/>
      <c r="Y46" s="1101"/>
      <c r="Z46" s="1101"/>
      <c r="AA46" s="1101"/>
      <c r="AB46" s="1101"/>
    </row>
    <row r="47" spans="1:28" ht="13.8" thickBot="1">
      <c r="A47" s="1247" t="s">
        <v>71</v>
      </c>
      <c r="B47" s="555" t="s">
        <v>90</v>
      </c>
      <c r="C47" s="555">
        <f>SUM(C48:C49)</f>
        <v>3267</v>
      </c>
      <c r="D47" s="555">
        <f>SUM(D48:D49)</f>
        <v>3176</v>
      </c>
      <c r="E47" s="562">
        <f>D47/C47</f>
        <v>0.97214569941842666</v>
      </c>
      <c r="F47" s="555">
        <f>SUM(F48:F49)</f>
        <v>3340.7</v>
      </c>
      <c r="G47" s="555">
        <f>SUM(G48:G49)</f>
        <v>3176</v>
      </c>
      <c r="H47" s="556">
        <f>G47/F47</f>
        <v>0.95069895530876769</v>
      </c>
      <c r="I47" s="1075"/>
      <c r="J47" s="1075"/>
      <c r="K47" s="89"/>
      <c r="L47" s="35"/>
      <c r="M47" s="308"/>
      <c r="N47" s="1101"/>
      <c r="O47" s="304"/>
      <c r="P47" s="23"/>
      <c r="Q47" s="304"/>
      <c r="R47" s="23"/>
      <c r="S47" s="24"/>
      <c r="T47" s="15"/>
      <c r="U47" s="1101"/>
      <c r="V47" s="1101"/>
      <c r="W47" s="1101"/>
      <c r="X47" s="1101"/>
      <c r="Y47" s="1101"/>
      <c r="Z47" s="1101"/>
      <c r="AA47" s="1101"/>
      <c r="AB47" s="1101"/>
    </row>
    <row r="48" spans="1:28" ht="13.8" thickBot="1">
      <c r="A48" s="1247"/>
      <c r="B48" s="1118" t="s">
        <v>20</v>
      </c>
      <c r="C48" s="1118">
        <f>IEHER!B11</f>
        <v>232</v>
      </c>
      <c r="D48" s="1118">
        <f>IEHER!C11</f>
        <v>171</v>
      </c>
      <c r="E48" s="214">
        <f t="shared" si="10"/>
        <v>0.73706896551724133</v>
      </c>
      <c r="F48" s="1118">
        <f>IEHER!E11</f>
        <v>474.29999999999995</v>
      </c>
      <c r="G48" s="1118">
        <f>IEHER!F11</f>
        <v>171</v>
      </c>
      <c r="H48" s="215">
        <f t="shared" si="11"/>
        <v>0.36053130929791277</v>
      </c>
      <c r="I48" s="1075"/>
      <c r="J48" s="1075"/>
      <c r="K48" s="88"/>
      <c r="L48" s="281"/>
      <c r="M48" s="308" t="s">
        <v>19</v>
      </c>
      <c r="N48" s="1101"/>
      <c r="O48" s="304">
        <f>VLOOKUP(M48, $B$38:$H$55, 3, FALSE)</f>
        <v>3005</v>
      </c>
      <c r="P48" s="23">
        <f>O48/$O$53</f>
        <v>7.2578881136823106E-2</v>
      </c>
      <c r="Q48" s="304">
        <f>VLOOKUP($M48, $B$38:$H$55, 6, FALSE)</f>
        <v>3005</v>
      </c>
      <c r="R48" s="23">
        <f>Q48/$Q$53</f>
        <v>7.65748125690799E-2</v>
      </c>
      <c r="S48" s="24"/>
      <c r="T48" s="15"/>
      <c r="U48" s="1101"/>
      <c r="V48" s="1101"/>
      <c r="W48" s="1101"/>
      <c r="X48" s="1101"/>
      <c r="Y48" s="1101"/>
      <c r="Z48" s="1101"/>
      <c r="AA48" s="1101"/>
      <c r="AB48" s="1101"/>
    </row>
    <row r="49" spans="1:29" ht="13.8" thickBot="1">
      <c r="A49" s="1247"/>
      <c r="B49" s="1118" t="s">
        <v>19</v>
      </c>
      <c r="C49" s="1118">
        <f>HER!B13</f>
        <v>3035</v>
      </c>
      <c r="D49" s="1118">
        <f>HER!C13</f>
        <v>3005</v>
      </c>
      <c r="E49" s="214">
        <f t="shared" si="10"/>
        <v>0.99011532125205926</v>
      </c>
      <c r="F49" s="1118">
        <f>HER!E13</f>
        <v>2866.3999999999996</v>
      </c>
      <c r="G49" s="1118">
        <f>HER!F13</f>
        <v>3005</v>
      </c>
      <c r="H49" s="215">
        <f t="shared" si="11"/>
        <v>1.0483533351939716</v>
      </c>
      <c r="I49" s="1075"/>
      <c r="J49" s="1075"/>
      <c r="K49" s="88"/>
      <c r="L49" s="281"/>
      <c r="M49" s="308" t="s">
        <v>24</v>
      </c>
      <c r="N49" s="1101"/>
      <c r="O49" s="304">
        <f>VLOOKUP(M49, $B$38:$H$55, 3, FALSE)</f>
        <v>4314.7999999999993</v>
      </c>
      <c r="P49" s="23">
        <f>O49/$O$53</f>
        <v>0.10421409528424769</v>
      </c>
      <c r="Q49" s="304">
        <f>VLOOKUP($M49, $B$38:$H$55, 6, FALSE)</f>
        <v>4314.7999999999993</v>
      </c>
      <c r="R49" s="23">
        <f>Q49/$Q$53</f>
        <v>0.10995174751183558</v>
      </c>
      <c r="S49" s="24"/>
      <c r="T49" s="15"/>
      <c r="U49" s="1101"/>
      <c r="V49" s="1101"/>
      <c r="W49" s="1101"/>
      <c r="X49" s="1101"/>
      <c r="Y49" s="1101"/>
      <c r="Z49" s="1101"/>
      <c r="AA49" s="1101"/>
      <c r="AB49" s="1101"/>
      <c r="AC49" s="1101"/>
    </row>
    <row r="50" spans="1:29" ht="13.5" customHeight="1" thickBot="1">
      <c r="A50" s="1247"/>
      <c r="B50" s="1118" t="s">
        <v>91</v>
      </c>
      <c r="C50" s="1253" t="s">
        <v>111</v>
      </c>
      <c r="D50" s="1253"/>
      <c r="E50" s="1253"/>
      <c r="F50" s="1253"/>
      <c r="G50" s="1253"/>
      <c r="H50" s="1253"/>
      <c r="I50" s="1075"/>
      <c r="J50" s="1075"/>
      <c r="K50" s="88"/>
      <c r="L50" s="281"/>
      <c r="M50" s="308" t="s">
        <v>14</v>
      </c>
      <c r="N50" s="1101"/>
      <c r="O50" s="304">
        <f>VLOOKUP(M50, $B$38:$H$55, 3, FALSE)</f>
        <v>96.6</v>
      </c>
      <c r="P50" s="23">
        <f>O50/$O$53</f>
        <v>2.3331513869607693E-3</v>
      </c>
      <c r="Q50" s="304">
        <f>VLOOKUP($M50, $B$38:$H$55, 6, FALSE)</f>
        <v>96.6</v>
      </c>
      <c r="R50" s="23">
        <f>Q50/$Q$53</f>
        <v>2.4616062875784084E-3</v>
      </c>
      <c r="S50" s="24"/>
      <c r="T50" s="15"/>
      <c r="U50" s="1101"/>
      <c r="V50" s="1101"/>
      <c r="W50" s="1101"/>
      <c r="X50" s="1101"/>
      <c r="Y50" s="1101"/>
      <c r="Z50" s="1101"/>
      <c r="AA50" s="1101"/>
      <c r="AB50" s="1101"/>
      <c r="AC50" s="1101"/>
    </row>
    <row r="51" spans="1:29" ht="13.8" thickBot="1">
      <c r="A51" s="1248"/>
      <c r="B51" s="1118" t="s">
        <v>93</v>
      </c>
      <c r="C51" s="1254"/>
      <c r="D51" s="1254"/>
      <c r="E51" s="1254"/>
      <c r="F51" s="1254"/>
      <c r="G51" s="1254"/>
      <c r="H51" s="1254"/>
      <c r="I51" s="1075"/>
      <c r="J51" s="1075"/>
      <c r="K51" s="89"/>
      <c r="L51" s="35"/>
      <c r="M51" s="308" t="s">
        <v>15</v>
      </c>
      <c r="N51" s="1101"/>
      <c r="O51" s="304">
        <f>VLOOKUP(M51, $B$38:$H$55, 3, FALSE)</f>
        <v>21035</v>
      </c>
      <c r="P51" s="23">
        <f>O51/$O$53</f>
        <v>0.50805216795776176</v>
      </c>
      <c r="Q51" s="304">
        <f>VLOOKUP($M51, $B$38:$H$55, 6, FALSE)</f>
        <v>21035</v>
      </c>
      <c r="R51" s="23">
        <f>Q51/$Q$53</f>
        <v>0.53602368798355926</v>
      </c>
      <c r="S51" s="24"/>
      <c r="T51" s="15"/>
      <c r="U51" s="1101"/>
      <c r="V51" s="1101"/>
      <c r="W51" s="1101"/>
      <c r="X51" s="1101"/>
      <c r="Y51" s="1101"/>
      <c r="Z51" s="1101"/>
      <c r="AA51" s="1101"/>
      <c r="AB51" s="1101"/>
      <c r="AC51" s="1101"/>
    </row>
    <row r="52" spans="1:29" ht="13.8" thickBot="1">
      <c r="A52" s="1246" t="s">
        <v>72</v>
      </c>
      <c r="B52" s="555" t="s">
        <v>94</v>
      </c>
      <c r="C52" s="555">
        <f>SUM(C53:C55)</f>
        <v>21081</v>
      </c>
      <c r="D52" s="555">
        <f>SUM(D53:D55)</f>
        <v>25446.400000000001</v>
      </c>
      <c r="E52" s="562">
        <f>D52/C52</f>
        <v>1.207077463118448</v>
      </c>
      <c r="F52" s="555">
        <f>SUM(F53:F55)</f>
        <v>30294.824999999997</v>
      </c>
      <c r="G52" s="555">
        <f>SUM(G53:G55)</f>
        <v>25446.400000000001</v>
      </c>
      <c r="H52" s="556">
        <f>G52/F52</f>
        <v>0.83995863980069219</v>
      </c>
      <c r="I52" s="1075"/>
      <c r="J52" s="1075"/>
      <c r="K52" s="89"/>
      <c r="L52" s="35"/>
      <c r="M52" s="554"/>
      <c r="N52" s="1101"/>
      <c r="O52" s="304"/>
      <c r="P52" s="23"/>
      <c r="Q52" s="304"/>
      <c r="R52" s="23"/>
      <c r="S52" s="24"/>
      <c r="T52" s="15"/>
      <c r="U52" s="1101"/>
      <c r="V52" s="1101"/>
      <c r="W52" s="1101"/>
      <c r="X52" s="1101"/>
      <c r="Y52" s="1101"/>
      <c r="Z52" s="1101"/>
      <c r="AA52" s="1101"/>
      <c r="AB52" s="1101"/>
      <c r="AC52" s="1101"/>
    </row>
    <row r="53" spans="1:29" s="5" customFormat="1" ht="13.5" customHeight="1" thickBot="1">
      <c r="A53" s="1247"/>
      <c r="B53" s="1118" t="s">
        <v>14</v>
      </c>
      <c r="C53" s="1118">
        <f>'Bus Programmable Thermostat'!B13</f>
        <v>97</v>
      </c>
      <c r="D53" s="1118">
        <f>'Bus Programmable Thermostat'!C13</f>
        <v>96.6</v>
      </c>
      <c r="E53" s="214">
        <f>D53/C53</f>
        <v>0.99587628865979372</v>
      </c>
      <c r="F53" s="1118">
        <f>'Bus Programmable Thermostat'!E13</f>
        <v>335.47500000000002</v>
      </c>
      <c r="G53" s="1118">
        <f>'Bus Programmable Thermostat'!F13</f>
        <v>96.6</v>
      </c>
      <c r="H53" s="215">
        <f>G53/F53</f>
        <v>0.28794992175273859</v>
      </c>
      <c r="I53" s="1075"/>
      <c r="J53" s="1075"/>
      <c r="K53" s="90"/>
      <c r="L53" s="36"/>
      <c r="M53" s="30"/>
      <c r="N53" s="1101"/>
      <c r="O53" s="305">
        <f>SUM(O39:O51)</f>
        <v>41403.228500244877</v>
      </c>
      <c r="P53" s="305">
        <f>SUM(P39:P51)</f>
        <v>1</v>
      </c>
      <c r="Q53" s="305">
        <f>SUM(Q39:Q51)</f>
        <v>39242.668694606604</v>
      </c>
      <c r="R53" s="305">
        <f>SUM(R39:R51)</f>
        <v>1</v>
      </c>
      <c r="S53" s="1099"/>
      <c r="T53" s="1099"/>
      <c r="U53" s="1099"/>
      <c r="V53" s="1099"/>
      <c r="W53" s="1099"/>
      <c r="X53" s="1099"/>
      <c r="Y53" s="1099"/>
      <c r="Z53" s="1099"/>
      <c r="AA53" s="1099"/>
      <c r="AB53" s="1099"/>
      <c r="AC53" s="1099"/>
    </row>
    <row r="54" spans="1:29" ht="13.8" thickBot="1">
      <c r="A54" s="1247"/>
      <c r="B54" s="1118" t="s">
        <v>24</v>
      </c>
      <c r="C54" s="1118">
        <f>'Res Programmable Thermostat'!B13</f>
        <v>4584</v>
      </c>
      <c r="D54" s="1118">
        <f>'Res Programmable Thermostat'!C13</f>
        <v>4314.7999999999993</v>
      </c>
      <c r="E54" s="214" t="s">
        <v>107</v>
      </c>
      <c r="F54" s="1118">
        <f>'Res Programmable Thermostat'!E13</f>
        <v>14959.349999999997</v>
      </c>
      <c r="G54" s="1118">
        <f>'Res Programmable Thermostat'!F13</f>
        <v>4314.7999999999993</v>
      </c>
      <c r="H54" s="215">
        <f>G54/F54</f>
        <v>0.28843499216209262</v>
      </c>
      <c r="I54" s="1075"/>
      <c r="J54" s="1075"/>
      <c r="M54" s="33"/>
      <c r="N54" s="1101"/>
      <c r="O54" s="1101"/>
      <c r="P54" s="1101"/>
      <c r="Q54" s="1101"/>
      <c r="R54" s="1101"/>
      <c r="S54" s="1101"/>
      <c r="T54" s="1101"/>
      <c r="U54" s="1101"/>
      <c r="V54" s="1101"/>
      <c r="W54" s="1101"/>
      <c r="X54" s="1101"/>
      <c r="Y54" s="1101"/>
      <c r="Z54" s="1101"/>
      <c r="AA54" s="1101"/>
      <c r="AB54" s="1101"/>
      <c r="AC54" s="1101"/>
    </row>
    <row r="55" spans="1:29" ht="13.8" thickBot="1">
      <c r="A55" s="1248"/>
      <c r="B55" s="1118" t="s">
        <v>15</v>
      </c>
      <c r="C55" s="1118">
        <f>'Demand Response Incentive'!B13</f>
        <v>16400</v>
      </c>
      <c r="D55" s="1118">
        <f>'Demand Response Incentive'!C13</f>
        <v>21035</v>
      </c>
      <c r="E55" s="214">
        <f>D55/C55</f>
        <v>1.2826219512195123</v>
      </c>
      <c r="F55" s="1118">
        <f>'Demand Response Incentive'!E13</f>
        <v>15000</v>
      </c>
      <c r="G55" s="1118">
        <f>'Demand Response Incentive'!F13</f>
        <v>21035</v>
      </c>
      <c r="H55" s="215">
        <f>G55/F55</f>
        <v>1.4023333333333334</v>
      </c>
      <c r="I55" s="1075"/>
      <c r="J55" s="1075"/>
      <c r="K55" s="87"/>
      <c r="L55" s="38"/>
      <c r="M55" s="67"/>
      <c r="N55" s="1"/>
      <c r="O55" s="1"/>
      <c r="P55" s="1"/>
      <c r="Q55" s="1101"/>
      <c r="R55" s="1101"/>
      <c r="S55" s="1101"/>
      <c r="T55" s="1101"/>
      <c r="U55" s="1101"/>
      <c r="V55" s="1101"/>
      <c r="W55" s="1101"/>
      <c r="X55" s="1101"/>
      <c r="Y55" s="1101"/>
      <c r="Z55" s="1101"/>
      <c r="AA55" s="1101"/>
      <c r="AB55" s="1101"/>
      <c r="AC55" s="1101"/>
    </row>
    <row r="56" spans="1:29" ht="13.8" thickBot="1">
      <c r="A56" s="298" t="s">
        <v>112</v>
      </c>
      <c r="B56" s="298"/>
      <c r="C56" s="298">
        <f>SUM(C52,C47,C43,C37)</f>
        <v>34533.830879999994</v>
      </c>
      <c r="D56" s="298">
        <f>SUM(D52,D47,D43,D37)</f>
        <v>41403.228500244877</v>
      </c>
      <c r="E56" s="299">
        <f>D56/C56</f>
        <v>1.1989179145550064</v>
      </c>
      <c r="F56" s="298">
        <f>SUM(F52,F47,F43,F37)</f>
        <v>78324.840659129637</v>
      </c>
      <c r="G56" s="298">
        <f>SUM(G52,G47,G43,G37)</f>
        <v>39242.668694606611</v>
      </c>
      <c r="H56" s="301">
        <f>G56/F56</f>
        <v>0.50102455829295633</v>
      </c>
      <c r="I56" s="1075"/>
      <c r="J56" s="1075"/>
      <c r="M56" s="67"/>
      <c r="N56" s="1"/>
      <c r="O56" s="1"/>
      <c r="P56" s="1"/>
      <c r="Q56" s="1101"/>
      <c r="R56" s="1101"/>
      <c r="S56" s="1101"/>
      <c r="T56" s="1101"/>
      <c r="U56" s="1101"/>
      <c r="V56" s="1101"/>
      <c r="W56" s="1101"/>
      <c r="X56" s="1101"/>
      <c r="Y56" s="1101"/>
      <c r="Z56" s="1101"/>
      <c r="AA56" s="1101"/>
      <c r="AB56" s="1101"/>
      <c r="AC56" s="1101"/>
    </row>
    <row r="57" spans="1:29">
      <c r="A57" s="1101" t="s">
        <v>113</v>
      </c>
      <c r="B57" s="1101"/>
      <c r="C57" s="1101"/>
      <c r="D57" s="1101"/>
      <c r="E57" s="115"/>
      <c r="F57" s="1101"/>
      <c r="G57" s="1101"/>
      <c r="H57" s="1101"/>
      <c r="I57" s="1101"/>
      <c r="J57" s="73"/>
      <c r="K57" s="282"/>
      <c r="L57" s="280"/>
      <c r="M57" s="67"/>
      <c r="N57" s="1"/>
      <c r="O57" s="1"/>
      <c r="P57" s="1"/>
      <c r="Q57" s="1101"/>
      <c r="R57" s="1101"/>
      <c r="S57" s="1101"/>
      <c r="T57" s="1101"/>
      <c r="U57" s="1101"/>
      <c r="V57" s="1101"/>
      <c r="W57" s="1101"/>
      <c r="X57" s="1101"/>
      <c r="Y57" s="1101"/>
      <c r="Z57" s="1101"/>
      <c r="AA57" s="1101"/>
      <c r="AB57" s="1101"/>
      <c r="AC57" s="1101"/>
    </row>
    <row r="58" spans="1:29">
      <c r="A58" s="1101"/>
      <c r="B58" s="1101"/>
      <c r="C58" s="1101"/>
      <c r="D58" s="1101"/>
      <c r="E58" s="1101"/>
      <c r="F58" s="1101"/>
      <c r="G58" s="1101"/>
      <c r="H58" s="1080"/>
      <c r="I58" s="1101"/>
      <c r="J58" s="71"/>
      <c r="M58" s="68"/>
      <c r="N58" s="1"/>
      <c r="O58" s="1"/>
      <c r="P58" s="1"/>
      <c r="Q58" s="1101"/>
      <c r="R58" s="1101"/>
      <c r="S58" s="1101"/>
      <c r="T58" s="1101"/>
      <c r="U58" s="1101"/>
      <c r="V58" s="1101"/>
      <c r="W58" s="1101"/>
      <c r="X58" s="1101"/>
      <c r="Y58" s="1101"/>
      <c r="Z58" s="1101"/>
      <c r="AA58" s="1101"/>
      <c r="AB58" s="1101"/>
      <c r="AC58" s="1101"/>
    </row>
    <row r="59" spans="1:29">
      <c r="A59" s="106"/>
      <c r="B59" s="1101"/>
      <c r="C59" s="1101"/>
      <c r="D59" s="1101"/>
      <c r="E59" s="1101"/>
      <c r="F59" s="1101"/>
      <c r="G59" s="1101"/>
      <c r="H59" s="1101"/>
      <c r="I59" s="1101"/>
      <c r="J59" s="71"/>
      <c r="K59" s="92"/>
      <c r="L59" s="32"/>
      <c r="M59" s="67"/>
      <c r="N59" s="1"/>
      <c r="O59" s="1"/>
      <c r="P59" s="1"/>
      <c r="Q59" s="1101"/>
      <c r="R59" s="1101"/>
      <c r="S59" s="1101"/>
      <c r="T59" s="1101"/>
      <c r="U59" s="1101"/>
      <c r="V59" s="1101"/>
      <c r="W59" s="1101"/>
      <c r="X59" s="1101"/>
      <c r="Y59" s="1101"/>
      <c r="Z59" s="1101"/>
      <c r="AA59" s="1101"/>
      <c r="AB59" s="1101"/>
      <c r="AC59" s="1101"/>
    </row>
    <row r="60" spans="1:29">
      <c r="A60" s="1255" t="s">
        <v>59</v>
      </c>
      <c r="B60" s="1255"/>
      <c r="C60" s="1255"/>
      <c r="D60" s="1255"/>
      <c r="E60" s="1255"/>
      <c r="F60" s="1255"/>
      <c r="G60" s="1255"/>
      <c r="H60" s="1255"/>
      <c r="I60" s="1099"/>
      <c r="J60" s="1099"/>
      <c r="K60" s="84"/>
      <c r="L60" s="1099"/>
      <c r="M60" s="1255"/>
      <c r="N60" s="1255"/>
      <c r="O60" s="1255"/>
      <c r="P60" s="1255"/>
      <c r="Q60" s="1255"/>
      <c r="R60" s="1255"/>
      <c r="S60" s="1255"/>
      <c r="T60" s="1255"/>
      <c r="U60" s="1101"/>
      <c r="V60" s="1099"/>
      <c r="W60" s="1099"/>
      <c r="X60" s="1099"/>
      <c r="Y60" s="1099"/>
      <c r="Z60" s="1099"/>
      <c r="AA60" s="1099"/>
      <c r="AB60" s="1099"/>
      <c r="AC60" s="1099"/>
    </row>
    <row r="61" spans="1:29" ht="13.8" thickBot="1">
      <c r="A61" s="1250" t="s">
        <v>60</v>
      </c>
      <c r="B61" s="1250" t="s">
        <v>78</v>
      </c>
      <c r="C61" s="1139"/>
      <c r="D61" s="1139" t="s">
        <v>61</v>
      </c>
      <c r="E61" s="118"/>
      <c r="F61" s="1139"/>
      <c r="G61" s="1139" t="s">
        <v>62</v>
      </c>
      <c r="H61" s="1139"/>
      <c r="I61" s="1101"/>
      <c r="J61" s="280"/>
      <c r="K61" s="84"/>
      <c r="L61" s="1099" t="s">
        <v>118</v>
      </c>
      <c r="M61" s="1099"/>
      <c r="N61" s="1099"/>
      <c r="O61" s="1099"/>
      <c r="P61" s="1099"/>
      <c r="Q61" s="1099"/>
      <c r="R61" s="1099"/>
      <c r="S61" s="1099"/>
      <c r="T61" s="1101"/>
      <c r="U61" s="1099" t="s">
        <v>119</v>
      </c>
      <c r="V61" s="1099"/>
      <c r="W61" s="1099"/>
      <c r="X61" s="1099"/>
      <c r="Y61" s="1099"/>
      <c r="Z61" s="1099"/>
      <c r="AA61" s="1099"/>
      <c r="AB61" s="1099"/>
      <c r="AC61" s="1101"/>
    </row>
    <row r="62" spans="1:29" ht="54" thickTop="1" thickBot="1">
      <c r="A62" s="1251"/>
      <c r="B62" s="1251"/>
      <c r="C62" s="1116" t="s">
        <v>63</v>
      </c>
      <c r="D62" s="1116" t="s">
        <v>64</v>
      </c>
      <c r="E62" s="557" t="s">
        <v>65</v>
      </c>
      <c r="F62" s="1116" t="s">
        <v>102</v>
      </c>
      <c r="G62" s="1116" t="s">
        <v>120</v>
      </c>
      <c r="H62" s="1116" t="s">
        <v>67</v>
      </c>
      <c r="I62" s="68"/>
      <c r="J62" s="68"/>
      <c r="K62" s="282"/>
      <c r="L62" s="1101"/>
      <c r="M62" s="1140" t="s">
        <v>121</v>
      </c>
      <c r="N62" s="1140" t="s">
        <v>122</v>
      </c>
      <c r="O62" s="1140" t="s">
        <v>123</v>
      </c>
      <c r="P62" s="1140" t="s">
        <v>124</v>
      </c>
      <c r="Q62" s="1101"/>
      <c r="R62" s="1101"/>
      <c r="S62" s="1101"/>
      <c r="T62" s="1101"/>
      <c r="U62" s="1101"/>
      <c r="V62" s="1101"/>
      <c r="W62" s="1101"/>
      <c r="X62" s="1101"/>
      <c r="Y62" s="1101"/>
      <c r="Z62" s="1101"/>
      <c r="AA62" s="1101"/>
      <c r="AB62" s="1101"/>
      <c r="AC62" s="1101"/>
    </row>
    <row r="63" spans="1:29" ht="13.8" thickTop="1">
      <c r="A63" s="1252" t="s">
        <v>69</v>
      </c>
      <c r="B63" s="558" t="s">
        <v>84</v>
      </c>
      <c r="C63" s="559">
        <f>SUM(C64:C68)</f>
        <v>247342341.47690019</v>
      </c>
      <c r="D63" s="559">
        <f>SUM(D64:D68)</f>
        <v>216435160.13577408</v>
      </c>
      <c r="E63" s="560">
        <f>D63/C63</f>
        <v>0.8750429014434935</v>
      </c>
      <c r="F63" s="559">
        <f>SUM(F64:F68)</f>
        <v>156660544.00899428</v>
      </c>
      <c r="G63" s="559">
        <f>SUM(G64:G68)</f>
        <v>196249370.08276671</v>
      </c>
      <c r="H63" s="561">
        <f>G63/F63</f>
        <v>1.2527045104062675</v>
      </c>
      <c r="I63" s="1075"/>
      <c r="J63" s="1075"/>
      <c r="K63" s="283"/>
      <c r="L63" s="307"/>
      <c r="M63" s="33"/>
      <c r="N63" s="33"/>
      <c r="O63" s="23"/>
      <c r="P63" s="23"/>
      <c r="Q63" s="1101"/>
      <c r="R63" s="1101"/>
      <c r="S63" s="1101"/>
      <c r="T63" s="1101"/>
      <c r="U63" s="1101"/>
      <c r="V63" s="1101"/>
      <c r="W63" s="1101"/>
      <c r="X63" s="1101"/>
      <c r="Y63" s="1101"/>
      <c r="Z63" s="1101"/>
      <c r="AA63" s="1101"/>
      <c r="AB63" s="1101"/>
      <c r="AC63" s="1101"/>
    </row>
    <row r="64" spans="1:29" ht="13.8" thickBot="1">
      <c r="A64" s="1247"/>
      <c r="B64" s="1118" t="s">
        <v>54</v>
      </c>
      <c r="C64" s="1118">
        <f>C12+'Overall Results PY 2018'!C64</f>
        <v>175389391.54100019</v>
      </c>
      <c r="D64" s="1118">
        <f>D12+'Overall Results PY 2018'!D64</f>
        <v>144429129.20219308</v>
      </c>
      <c r="E64" s="216">
        <f>D64/C64</f>
        <v>0.82347699557661314</v>
      </c>
      <c r="F64" s="1118">
        <f>F12</f>
        <v>72963362.777494401</v>
      </c>
      <c r="G64" s="1118">
        <f>G12+'Overall Results PY 2018'!G64</f>
        <v>138651964.03410536</v>
      </c>
      <c r="H64" s="215">
        <f>G64/F64</f>
        <v>1.9002956930169432</v>
      </c>
      <c r="I64" s="1075"/>
      <c r="J64" s="1075"/>
      <c r="K64" s="283"/>
      <c r="L64" s="307" t="s">
        <v>54</v>
      </c>
      <c r="M64" s="33">
        <f>D64/$D$82</f>
        <v>0.45456361223174857</v>
      </c>
      <c r="N64" s="33">
        <f>G64/$G$82</f>
        <v>0.48949164690791191</v>
      </c>
      <c r="O64" s="23">
        <f>D90/$D$108</f>
        <v>0.23801990061080514</v>
      </c>
      <c r="P64" s="23">
        <f>G90/$G$108</f>
        <v>0.2455811632400261</v>
      </c>
      <c r="Q64" s="1101"/>
      <c r="R64" s="1101"/>
      <c r="S64" s="1101"/>
      <c r="T64" s="1101"/>
      <c r="U64" s="1101"/>
      <c r="V64" s="1101"/>
      <c r="W64" s="1101"/>
      <c r="X64" s="1101"/>
      <c r="Y64" s="1101"/>
      <c r="Z64" s="1101"/>
      <c r="AA64" s="1101"/>
      <c r="AB64" s="1101"/>
      <c r="AC64" s="1101"/>
    </row>
    <row r="65" spans="1:16" ht="13.8" thickBot="1">
      <c r="A65" s="1247"/>
      <c r="B65" s="1118" t="s">
        <v>55</v>
      </c>
      <c r="C65" s="1118">
        <f>C13+'Overall Results PY 2018'!C65</f>
        <v>50025842.942999996</v>
      </c>
      <c r="D65" s="1118">
        <f>D13+'Overall Results PY 2018'!D65</f>
        <v>48195528.892152384</v>
      </c>
      <c r="E65" s="216">
        <f>D65/C65</f>
        <v>0.96341262948966011</v>
      </c>
      <c r="F65" s="1118">
        <f>F13</f>
        <v>55451825.049999893</v>
      </c>
      <c r="G65" s="1118">
        <f>G13+'Overall Results PY 2018'!G65</f>
        <v>34470067.070778839</v>
      </c>
      <c r="H65" s="215">
        <f t="shared" ref="H65:H75" si="14">G65/F65</f>
        <v>0.62162186798536956</v>
      </c>
      <c r="I65" s="1075"/>
      <c r="J65" s="1075"/>
      <c r="K65" s="85"/>
      <c r="L65" s="307" t="s">
        <v>55</v>
      </c>
      <c r="M65" s="33">
        <f>D65/$D$82</f>
        <v>0.15168639337267242</v>
      </c>
      <c r="N65" s="33">
        <f t="shared" ref="N65:N75" si="15">G65/$G$82</f>
        <v>0.12169182035785209</v>
      </c>
      <c r="O65" s="23">
        <f>D91/$D$108</f>
        <v>9.1277722780185588E-2</v>
      </c>
      <c r="P65" s="23">
        <f>G91/$G$108</f>
        <v>7.0116181177667949E-2</v>
      </c>
    </row>
    <row r="66" spans="1:16" ht="13.8" thickBot="1">
      <c r="A66" s="1247"/>
      <c r="B66" s="1118" t="s">
        <v>12</v>
      </c>
      <c r="C66" s="1118">
        <f>C14+'Overall Results PY 2018'!C66</f>
        <v>965961.6100000001</v>
      </c>
      <c r="D66" s="1118">
        <f>D14+'Overall Results PY 2018'!D66</f>
        <v>767130.58789228532</v>
      </c>
      <c r="E66" s="216">
        <f t="shared" ref="E66:E75" si="16">D66/C66</f>
        <v>0.79416260434230423</v>
      </c>
      <c r="F66" s="1118">
        <f>F14</f>
        <v>12574247.9165</v>
      </c>
      <c r="G66" s="1118">
        <f>G14+'Overall Results PY 2018'!G66</f>
        <v>538918.30312929687</v>
      </c>
      <c r="H66" s="215">
        <f t="shared" si="14"/>
        <v>4.285888958989946E-2</v>
      </c>
      <c r="I66" s="1075"/>
      <c r="J66" s="1075"/>
      <c r="K66" s="85"/>
      <c r="L66" s="308" t="s">
        <v>12</v>
      </c>
      <c r="M66" s="572">
        <f t="shared" ref="M66:M75" si="17">D66/$D$82</f>
        <v>2.4143997337102764E-3</v>
      </c>
      <c r="N66" s="572">
        <f t="shared" si="15"/>
        <v>1.9025767834250711E-3</v>
      </c>
      <c r="O66" s="23">
        <f>D92/$D$108</f>
        <v>1.6746608843428599E-3</v>
      </c>
      <c r="P66" s="23">
        <f>G92/$G$108</f>
        <v>1.2700768581526344E-3</v>
      </c>
    </row>
    <row r="67" spans="1:16" ht="13.8" thickBot="1">
      <c r="A67" s="1247"/>
      <c r="B67" s="1118" t="s">
        <v>11</v>
      </c>
      <c r="C67" s="1118">
        <f>C15+'Overall Results PY 2018'!C67</f>
        <v>16143524</v>
      </c>
      <c r="D67" s="1118">
        <f>D15+'Overall Results PY 2018'!D67</f>
        <v>19489068.494293272</v>
      </c>
      <c r="E67" s="216">
        <f t="shared" si="16"/>
        <v>1.2072375581870025</v>
      </c>
      <c r="F67" s="1118">
        <f>F15</f>
        <v>11284066.290000003</v>
      </c>
      <c r="G67" s="1118">
        <f>G15+'Overall Results PY 2018'!G67</f>
        <v>19489068.494293272</v>
      </c>
      <c r="H67" s="215">
        <f t="shared" si="14"/>
        <v>1.7271316911319978</v>
      </c>
      <c r="I67" s="1075"/>
      <c r="J67" s="1075"/>
      <c r="K67" s="85"/>
      <c r="L67" s="308" t="s">
        <v>108</v>
      </c>
      <c r="M67" s="33">
        <f t="shared" si="17"/>
        <v>6.1338190036414039E-2</v>
      </c>
      <c r="N67" s="33">
        <f t="shared" si="15"/>
        <v>6.8803469899828801E-2</v>
      </c>
      <c r="O67" s="23">
        <f>D93/$D$108</f>
        <v>3.6650246393059908E-3</v>
      </c>
      <c r="P67" s="23">
        <f>G93/$G$108</f>
        <v>3.9390133097169247E-3</v>
      </c>
    </row>
    <row r="68" spans="1:16" ht="13.8" thickBot="1">
      <c r="A68" s="1248"/>
      <c r="B68" s="1118" t="s">
        <v>86</v>
      </c>
      <c r="C68" s="1118">
        <f>C16+'Overall Results PY 2018'!C68</f>
        <v>4817621.3828999978</v>
      </c>
      <c r="D68" s="1118">
        <f>D16+'Overall Results PY 2018'!D68</f>
        <v>3554302.9592430624</v>
      </c>
      <c r="E68" s="216">
        <f t="shared" si="16"/>
        <v>0.73777133501170389</v>
      </c>
      <c r="F68" s="1118">
        <f>F16</f>
        <v>4387041.9750000071</v>
      </c>
      <c r="G68" s="1118">
        <f>G16+'Overall Results PY 2018'!G68</f>
        <v>3099352.1804599506</v>
      </c>
      <c r="H68" s="215">
        <f t="shared" si="14"/>
        <v>0.70647880693230558</v>
      </c>
      <c r="I68" s="1075"/>
      <c r="J68" s="1075"/>
      <c r="K68" s="282"/>
      <c r="L68" s="308" t="s">
        <v>86</v>
      </c>
      <c r="M68" s="33">
        <f t="shared" si="17"/>
        <v>1.1186502342319648E-2</v>
      </c>
      <c r="N68" s="33">
        <f t="shared" si="15"/>
        <v>1.0941835651082402E-2</v>
      </c>
      <c r="O68" s="23">
        <f>D94/$D$108</f>
        <v>5.4787789626060939E-3</v>
      </c>
      <c r="P68" s="23">
        <f>G94/$G$108</f>
        <v>5.1346496272570933E-3</v>
      </c>
    </row>
    <row r="69" spans="1:16" ht="13.8" thickBot="1">
      <c r="A69" s="1246" t="s">
        <v>70</v>
      </c>
      <c r="B69" s="555" t="s">
        <v>87</v>
      </c>
      <c r="C69" s="555">
        <f>SUM(C70:C72)</f>
        <v>83537018.931078851</v>
      </c>
      <c r="D69" s="555">
        <f>SUM(D70:D72)</f>
        <v>85643345.721784651</v>
      </c>
      <c r="E69" s="562">
        <f>D69/C69</f>
        <v>1.0252142920307414</v>
      </c>
      <c r="F69" s="555">
        <f>SUM(F70:F72)</f>
        <v>65922822.034124643</v>
      </c>
      <c r="G69" s="555">
        <f>SUM(G70:G72)</f>
        <v>71354802.357272342</v>
      </c>
      <c r="H69" s="556">
        <f>G69/F69</f>
        <v>1.082399086621866</v>
      </c>
      <c r="I69" s="1075"/>
      <c r="J69" s="1075"/>
      <c r="K69" s="282"/>
      <c r="L69" s="308"/>
      <c r="M69" s="33"/>
      <c r="N69" s="33"/>
      <c r="O69" s="23"/>
      <c r="P69" s="23"/>
    </row>
    <row r="70" spans="1:16" ht="13.5" customHeight="1" thickBot="1">
      <c r="A70" s="1247"/>
      <c r="B70" s="1118" t="s">
        <v>21</v>
      </c>
      <c r="C70" s="1118">
        <f>C18+'Overall Results PY 2018'!C70</f>
        <v>19953439.432670016</v>
      </c>
      <c r="D70" s="1118">
        <f>D18+'Overall Results PY 2018'!D70</f>
        <v>18446534.800159641</v>
      </c>
      <c r="E70" s="216">
        <f t="shared" si="16"/>
        <v>0.92447895323534546</v>
      </c>
      <c r="F70" s="1118">
        <f>F18</f>
        <v>21835319.611624457</v>
      </c>
      <c r="G70" s="1118">
        <f>G18+'Overall Results PY 2018'!G70</f>
        <v>15126158.536130905</v>
      </c>
      <c r="H70" s="215">
        <f t="shared" si="14"/>
        <v>0.69273813276716134</v>
      </c>
      <c r="I70" s="1075"/>
      <c r="J70" s="1075"/>
      <c r="L70" s="308" t="s">
        <v>21</v>
      </c>
      <c r="M70" s="33">
        <f t="shared" si="17"/>
        <v>5.8057010647627021E-2</v>
      </c>
      <c r="N70" s="33">
        <f t="shared" si="15"/>
        <v>5.3400817686359153E-2</v>
      </c>
      <c r="O70" s="23">
        <f>D96/$D$108</f>
        <v>0.10497646573295411</v>
      </c>
      <c r="P70" s="23">
        <f>G96/$G$108</f>
        <v>9.251589385279245E-2</v>
      </c>
    </row>
    <row r="71" spans="1:16" ht="13.8" thickBot="1">
      <c r="A71" s="1247"/>
      <c r="B71" s="1118" t="s">
        <v>22</v>
      </c>
      <c r="C71" s="1118">
        <f>C19+'Overall Results PY 2018'!C71</f>
        <v>14302932.532141734</v>
      </c>
      <c r="D71" s="1118">
        <f>D19+'Overall Results PY 2018'!D71</f>
        <v>13193884.366327504</v>
      </c>
      <c r="E71" s="216">
        <f t="shared" si="16"/>
        <v>0.92246008548792613</v>
      </c>
      <c r="F71" s="1118">
        <f>F19</f>
        <v>13221414.610000139</v>
      </c>
      <c r="G71" s="1118">
        <f>G19+'Overall Results PY 2018'!G71</f>
        <v>13193884.53505471</v>
      </c>
      <c r="H71" s="215">
        <f t="shared" si="14"/>
        <v>0.99791776630886331</v>
      </c>
      <c r="I71" s="1075"/>
      <c r="J71" s="1075"/>
      <c r="K71" s="282"/>
      <c r="L71" s="308" t="s">
        <v>109</v>
      </c>
      <c r="M71" s="33">
        <f t="shared" si="17"/>
        <v>4.1525277968890204E-2</v>
      </c>
      <c r="N71" s="33">
        <f t="shared" si="15"/>
        <v>4.6579190674775867E-2</v>
      </c>
      <c r="O71" s="23">
        <f>D97/$D$108</f>
        <v>1.4670295086916474E-2</v>
      </c>
      <c r="P71" s="23">
        <f>G97/$G$108</f>
        <v>1.5767012037272755E-2</v>
      </c>
    </row>
    <row r="72" spans="1:16" ht="13.8" thickBot="1">
      <c r="A72" s="1247"/>
      <c r="B72" s="1118" t="s">
        <v>89</v>
      </c>
      <c r="C72" s="1118">
        <f>C20+'Overall Results PY 2018'!C72</f>
        <v>49280646.966267094</v>
      </c>
      <c r="D72" s="1118">
        <f>D20+'Overall Results PY 2018'!D72</f>
        <v>54002926.555297509</v>
      </c>
      <c r="E72" s="216">
        <f t="shared" si="16"/>
        <v>1.0958242206573068</v>
      </c>
      <c r="F72" s="1118">
        <f>F20</f>
        <v>30866087.812500045</v>
      </c>
      <c r="G72" s="1118">
        <f>G20+'Overall Results PY 2018'!G72</f>
        <v>43034759.286086731</v>
      </c>
      <c r="H72" s="215">
        <f t="shared" si="14"/>
        <v>1.3942408104164941</v>
      </c>
      <c r="I72" s="1075"/>
      <c r="J72" s="1075"/>
      <c r="K72" s="282"/>
      <c r="L72" s="308" t="s">
        <v>89</v>
      </c>
      <c r="M72" s="33">
        <f t="shared" si="17"/>
        <v>0.16996408897332818</v>
      </c>
      <c r="N72" s="33">
        <f t="shared" si="15"/>
        <v>0.15192828564657462</v>
      </c>
      <c r="O72" s="23">
        <f>D98/$D$108</f>
        <v>6.6860130979271098E-2</v>
      </c>
      <c r="P72" s="23">
        <f>G98/$G$108</f>
        <v>5.6910430650711857E-2</v>
      </c>
    </row>
    <row r="73" spans="1:16" ht="13.8" thickBot="1">
      <c r="A73" s="1247" t="s">
        <v>71</v>
      </c>
      <c r="B73" s="555" t="s">
        <v>90</v>
      </c>
      <c r="C73" s="555">
        <f>SUM(C74:C75)</f>
        <v>10627891</v>
      </c>
      <c r="D73" s="555">
        <f>SUM(D74:D75)</f>
        <v>9845155</v>
      </c>
      <c r="E73" s="562">
        <f>D73/C73</f>
        <v>0.9263507689343069</v>
      </c>
      <c r="F73" s="555">
        <f>SUM(F74:F75)</f>
        <v>15544696.89999998</v>
      </c>
      <c r="G73" s="555">
        <f>SUM(G74:G75)</f>
        <v>9845155</v>
      </c>
      <c r="H73" s="556">
        <f>G73/F73</f>
        <v>0.63334493192980901</v>
      </c>
      <c r="I73" s="1075"/>
      <c r="J73" s="1075"/>
      <c r="K73" s="282"/>
      <c r="L73" s="308"/>
      <c r="M73" s="33"/>
      <c r="N73" s="33"/>
      <c r="O73" s="23"/>
      <c r="P73" s="23"/>
    </row>
    <row r="74" spans="1:16" ht="13.8" thickBot="1">
      <c r="A74" s="1247"/>
      <c r="B74" s="1118" t="s">
        <v>20</v>
      </c>
      <c r="C74" s="1118">
        <f>C22</f>
        <v>589881</v>
      </c>
      <c r="D74" s="1118">
        <f>D22</f>
        <v>426596</v>
      </c>
      <c r="E74" s="216">
        <f t="shared" si="16"/>
        <v>0.72318993152856259</v>
      </c>
      <c r="F74" s="1118">
        <f>F22</f>
        <v>1682755.5000001835</v>
      </c>
      <c r="G74" s="1118">
        <f>D74</f>
        <v>426596</v>
      </c>
      <c r="H74" s="215">
        <f t="shared" si="14"/>
        <v>0.25351038816985205</v>
      </c>
      <c r="I74" s="1075"/>
      <c r="J74" s="1075"/>
      <c r="K74" s="283"/>
      <c r="L74" s="308" t="s">
        <v>110</v>
      </c>
      <c r="M74" s="33">
        <f t="shared" si="17"/>
        <v>1.3426309484435397E-3</v>
      </c>
      <c r="N74" s="33">
        <f t="shared" si="15"/>
        <v>1.506038374998883E-3</v>
      </c>
      <c r="O74" s="23">
        <f>D100/$D$108</f>
        <v>1.6412706909030362E-3</v>
      </c>
      <c r="P74" s="23">
        <f>G100/$G$108</f>
        <v>1.7639682492119786E-3</v>
      </c>
    </row>
    <row r="75" spans="1:16" ht="13.8" thickBot="1">
      <c r="A75" s="1247"/>
      <c r="B75" s="1118" t="s">
        <v>19</v>
      </c>
      <c r="C75" s="1118">
        <f>C23</f>
        <v>10038010</v>
      </c>
      <c r="D75" s="1118">
        <f>D23</f>
        <v>9418559</v>
      </c>
      <c r="E75" s="216">
        <f t="shared" si="16"/>
        <v>0.93828946175586592</v>
      </c>
      <c r="F75" s="1118">
        <f>F23</f>
        <v>13861941.399999795</v>
      </c>
      <c r="G75" s="1118">
        <f>D75</f>
        <v>9418559</v>
      </c>
      <c r="H75" s="215">
        <f t="shared" si="14"/>
        <v>0.67945453874160355</v>
      </c>
      <c r="I75" s="1075"/>
      <c r="J75" s="1075"/>
      <c r="K75" s="282"/>
      <c r="L75" s="308" t="s">
        <v>19</v>
      </c>
      <c r="M75" s="33">
        <f t="shared" si="17"/>
        <v>2.9643149028920655E-2</v>
      </c>
      <c r="N75" s="33">
        <f t="shared" si="15"/>
        <v>3.3250924273061873E-2</v>
      </c>
      <c r="O75" s="23">
        <f>D101/$D$108</f>
        <v>2.8842213018500724E-2</v>
      </c>
      <c r="P75" s="23">
        <f>G101/$G$108</f>
        <v>3.099838940866664E-2</v>
      </c>
    </row>
    <row r="76" spans="1:16" ht="13.8" thickBot="1">
      <c r="A76" s="1247"/>
      <c r="B76" s="1118" t="s">
        <v>91</v>
      </c>
      <c r="C76" s="1253" t="s">
        <v>111</v>
      </c>
      <c r="D76" s="1253"/>
      <c r="E76" s="1253"/>
      <c r="F76" s="1253"/>
      <c r="G76" s="1253"/>
      <c r="H76" s="1253"/>
      <c r="I76" s="1075"/>
      <c r="J76" s="1075"/>
      <c r="K76" s="282"/>
      <c r="L76" s="308" t="s">
        <v>125</v>
      </c>
      <c r="M76" s="573">
        <f>D79/$D$82</f>
        <v>3.3118540596446469E-4</v>
      </c>
      <c r="N76" s="573">
        <f>G79/$G$82</f>
        <v>3.7149294912372001E-4</v>
      </c>
      <c r="O76" s="23">
        <f>D105/$D$108</f>
        <v>4.9986770515924039E-3</v>
      </c>
      <c r="P76" s="23">
        <f>G105/$G$108</f>
        <v>5.3723664572491135E-3</v>
      </c>
    </row>
    <row r="77" spans="1:16" ht="13.5" customHeight="1" thickBot="1">
      <c r="A77" s="1248"/>
      <c r="B77" s="1118" t="s">
        <v>93</v>
      </c>
      <c r="C77" s="1254"/>
      <c r="D77" s="1254"/>
      <c r="E77" s="1254"/>
      <c r="F77" s="1254"/>
      <c r="G77" s="1254"/>
      <c r="H77" s="1254"/>
      <c r="I77" s="1075"/>
      <c r="J77" s="1075"/>
      <c r="K77" s="85"/>
      <c r="L77" s="308" t="s">
        <v>126</v>
      </c>
      <c r="M77" s="33">
        <f>D80/$D$82</f>
        <v>1.7947559309961017E-2</v>
      </c>
      <c r="N77" s="33">
        <f>G80/$G$82</f>
        <v>2.0131900795005708E-2</v>
      </c>
      <c r="O77" s="23">
        <f>D106/$D$108</f>
        <v>0.23599936843311128</v>
      </c>
      <c r="P77" s="23">
        <f>G106/$G$108</f>
        <v>0.25364212927060797</v>
      </c>
    </row>
    <row r="78" spans="1:16" ht="13.8" thickBot="1">
      <c r="A78" s="1246" t="s">
        <v>72</v>
      </c>
      <c r="B78" s="555" t="s">
        <v>94</v>
      </c>
      <c r="C78" s="555">
        <f>SUM(C79:C80)</f>
        <v>7822548</v>
      </c>
      <c r="D78" s="555">
        <f>SUM(D79:D80)</f>
        <v>5807731</v>
      </c>
      <c r="E78" s="562">
        <f>D78/C78</f>
        <v>0.74243469007796437</v>
      </c>
      <c r="F78" s="555">
        <f>SUM(F79:F80)</f>
        <v>5608102.5000000047</v>
      </c>
      <c r="G78" s="555">
        <f>SUM(G79:G80)</f>
        <v>5807731</v>
      </c>
      <c r="H78" s="556">
        <f>G78/F78</f>
        <v>1.0355964428253577</v>
      </c>
      <c r="I78" s="1075"/>
      <c r="J78" s="1075"/>
      <c r="K78" s="283"/>
      <c r="L78" s="308" t="s">
        <v>127</v>
      </c>
      <c r="M78" s="33">
        <f>D81/$D$82</f>
        <v>0</v>
      </c>
      <c r="N78" s="33">
        <f>G81/$G$82</f>
        <v>0</v>
      </c>
      <c r="O78" s="23">
        <f>D107/$D$108</f>
        <v>0.20189549112950506</v>
      </c>
      <c r="P78" s="23">
        <f>G107/$G$108</f>
        <v>0.21698872586066648</v>
      </c>
    </row>
    <row r="79" spans="1:16" ht="13.8" thickBot="1">
      <c r="A79" s="1247"/>
      <c r="B79" s="1118" t="s">
        <v>14</v>
      </c>
      <c r="C79" s="1118">
        <f>C27+'Overall Results PY 2018'!C79</f>
        <v>154965</v>
      </c>
      <c r="D79" s="1118">
        <f>D27+'Overall Results PY 2018'!D79</f>
        <v>105228</v>
      </c>
      <c r="E79" s="216">
        <f t="shared" ref="E79:E80" si="18">D79/C79</f>
        <v>0.6790436550188752</v>
      </c>
      <c r="F79" s="1118">
        <f>F27</f>
        <v>123007.50000000044</v>
      </c>
      <c r="G79" s="1118">
        <f>G27+'Overall Results PY 2018'!G79</f>
        <v>105228</v>
      </c>
      <c r="H79" s="215">
        <f>G79/F79</f>
        <v>0.85546003292481865</v>
      </c>
      <c r="I79" s="1075"/>
      <c r="J79" s="1075"/>
      <c r="K79" s="282"/>
      <c r="N79" s="1101"/>
      <c r="O79" s="1101"/>
      <c r="P79" s="1101"/>
    </row>
    <row r="80" spans="1:16" ht="13.5" customHeight="1" thickBot="1">
      <c r="A80" s="1247"/>
      <c r="B80" s="1118" t="s">
        <v>24</v>
      </c>
      <c r="C80" s="1118">
        <f>C28+'Overall Results PY 2018'!C80</f>
        <v>7667583</v>
      </c>
      <c r="D80" s="1118">
        <f>D28+'Overall Results PY 2018'!D80</f>
        <v>5702503</v>
      </c>
      <c r="E80" s="216">
        <f t="shared" si="18"/>
        <v>0.7437158489187532</v>
      </c>
      <c r="F80" s="1118">
        <f>F28</f>
        <v>5485095.0000000047</v>
      </c>
      <c r="G80" s="1118">
        <f>G28+'Overall Results PY 2018'!G80</f>
        <v>5702503</v>
      </c>
      <c r="H80" s="215">
        <f>G80/F80</f>
        <v>1.0396361412154203</v>
      </c>
      <c r="I80" s="1075"/>
      <c r="J80" s="1075"/>
      <c r="K80" s="282"/>
      <c r="N80" s="1101"/>
      <c r="O80" s="1101"/>
      <c r="P80" s="1101"/>
    </row>
    <row r="81" spans="1:28" ht="13.5" customHeight="1" thickBot="1">
      <c r="A81" s="1248"/>
      <c r="B81" s="1118" t="s">
        <v>15</v>
      </c>
      <c r="C81" s="1249" t="s">
        <v>95</v>
      </c>
      <c r="D81" s="1249"/>
      <c r="E81" s="1249"/>
      <c r="F81" s="1249"/>
      <c r="G81" s="1249"/>
      <c r="H81" s="1249"/>
      <c r="I81" s="1075"/>
      <c r="J81" s="1075"/>
      <c r="N81" s="1101"/>
      <c r="O81" s="1101"/>
      <c r="P81" s="1101"/>
      <c r="Q81" s="1101"/>
      <c r="R81" s="1101"/>
      <c r="S81" s="1101"/>
      <c r="T81" s="1101"/>
      <c r="U81" s="1101"/>
      <c r="V81" s="1101"/>
      <c r="W81" s="1101"/>
      <c r="X81" s="1101"/>
      <c r="Y81" s="1101"/>
      <c r="Z81" s="1101"/>
      <c r="AA81" s="1101"/>
      <c r="AB81" s="1101"/>
    </row>
    <row r="82" spans="1:28" ht="13.5" customHeight="1" thickBot="1">
      <c r="A82" s="298" t="s">
        <v>112</v>
      </c>
      <c r="B82" s="298"/>
      <c r="C82" s="298">
        <f>SUM(C78,C73,C69,C63)</f>
        <v>349329799.40797901</v>
      </c>
      <c r="D82" s="298">
        <f>SUM(D78,D73,D69,D63)</f>
        <v>317731391.85755873</v>
      </c>
      <c r="E82" s="374">
        <f>D82/C82</f>
        <v>0.90954562821731455</v>
      </c>
      <c r="F82" s="298">
        <f>SUM(F78,F73,F69,F63)</f>
        <v>243736165.4431189</v>
      </c>
      <c r="G82" s="298">
        <f>SUM(G78,G73,G69,G63)</f>
        <v>283257058.44003904</v>
      </c>
      <c r="H82" s="301">
        <f>G82/F82</f>
        <v>1.162146199867673</v>
      </c>
      <c r="I82" s="1075"/>
      <c r="J82" s="1075"/>
      <c r="N82" s="1101"/>
      <c r="O82" s="1101"/>
      <c r="P82" s="1101"/>
      <c r="Q82" s="1101"/>
      <c r="R82" s="1101"/>
      <c r="S82" s="1101"/>
      <c r="T82" s="1101"/>
      <c r="U82" s="1101"/>
      <c r="V82" s="1101"/>
      <c r="W82" s="1101"/>
      <c r="X82" s="1101"/>
      <c r="Y82" s="1101"/>
      <c r="Z82" s="1101"/>
      <c r="AA82" s="1101"/>
      <c r="AB82" s="1101"/>
    </row>
    <row r="83" spans="1:28">
      <c r="A83" s="1101" t="s">
        <v>113</v>
      </c>
      <c r="B83" s="1101"/>
      <c r="C83" s="1101"/>
      <c r="D83" s="1101"/>
      <c r="E83" s="1101"/>
      <c r="F83" s="1101"/>
      <c r="G83" s="1101"/>
      <c r="H83" s="1101"/>
      <c r="I83" s="1101"/>
      <c r="J83" s="281"/>
      <c r="L83" s="38"/>
      <c r="M83" s="32"/>
      <c r="N83" s="33"/>
      <c r="O83" s="1101"/>
      <c r="P83" s="1101"/>
      <c r="Q83" s="1101"/>
      <c r="R83" s="1101"/>
      <c r="S83" s="1101"/>
      <c r="T83" s="1101"/>
      <c r="U83" s="1101"/>
      <c r="V83" s="1101"/>
      <c r="W83" s="1101"/>
      <c r="X83" s="1101"/>
      <c r="Y83" s="1101"/>
      <c r="Z83" s="1101"/>
      <c r="AA83" s="1101"/>
      <c r="AB83" s="1101"/>
    </row>
    <row r="84" spans="1:28">
      <c r="A84" s="106"/>
      <c r="B84" s="1101"/>
      <c r="C84" s="1101"/>
      <c r="D84" s="1101"/>
      <c r="E84" s="1101"/>
      <c r="F84" s="186"/>
      <c r="G84" s="1101"/>
      <c r="H84" s="1101"/>
      <c r="I84" s="1101"/>
      <c r="J84" s="281"/>
      <c r="K84" s="87"/>
      <c r="M84" s="32"/>
      <c r="N84" s="33"/>
      <c r="O84" s="1101"/>
      <c r="P84" s="1101"/>
      <c r="Q84" s="1101"/>
      <c r="R84" s="1101"/>
      <c r="S84" s="1101"/>
      <c r="T84" s="1101"/>
      <c r="U84" s="1101"/>
      <c r="V84" s="1101"/>
      <c r="W84" s="1101"/>
      <c r="X84" s="1101"/>
      <c r="Y84" s="1101"/>
      <c r="Z84" s="1101"/>
      <c r="AA84" s="1101"/>
      <c r="AB84" s="1101"/>
    </row>
    <row r="85" spans="1:28">
      <c r="A85" s="106"/>
      <c r="B85" s="1101"/>
      <c r="C85" s="1101"/>
      <c r="D85" s="1101"/>
      <c r="E85" s="1101"/>
      <c r="F85" s="186"/>
      <c r="G85" s="1101"/>
      <c r="H85" s="1101"/>
      <c r="I85" s="302"/>
      <c r="J85" s="1031"/>
      <c r="M85" s="32"/>
      <c r="N85" s="33"/>
      <c r="O85" s="1101"/>
      <c r="P85" s="1101"/>
      <c r="Q85" s="1101"/>
      <c r="R85" s="1101"/>
      <c r="S85" s="1101"/>
      <c r="T85" s="1101"/>
      <c r="U85" s="1101"/>
      <c r="V85" s="1101"/>
      <c r="W85" s="1101"/>
      <c r="X85" s="1101"/>
      <c r="Y85" s="1101"/>
      <c r="Z85" s="1101"/>
      <c r="AA85" s="1101"/>
      <c r="AB85" s="1101"/>
    </row>
    <row r="86" spans="1:28">
      <c r="A86" s="1099" t="s">
        <v>128</v>
      </c>
      <c r="B86" s="1099"/>
      <c r="C86" s="1099"/>
      <c r="D86" s="1099"/>
      <c r="E86" s="1099"/>
      <c r="F86" s="1099"/>
      <c r="G86" s="1099"/>
      <c r="H86" s="1099"/>
      <c r="I86" s="1099"/>
      <c r="J86" s="35"/>
      <c r="L86" s="1099"/>
      <c r="M86" s="32"/>
      <c r="N86" s="33"/>
      <c r="O86" s="1101"/>
      <c r="P86" s="1101"/>
      <c r="Q86" s="1101"/>
      <c r="R86" s="1101"/>
      <c r="S86" s="1101"/>
      <c r="T86" s="1101"/>
      <c r="U86" s="1101"/>
      <c r="V86" s="1101"/>
      <c r="W86" s="1101"/>
      <c r="X86" s="1101"/>
      <c r="Y86" s="1101"/>
      <c r="Z86" s="1101"/>
      <c r="AA86" s="1101"/>
      <c r="AB86" s="1101"/>
    </row>
    <row r="87" spans="1:28" ht="13.8" thickBot="1">
      <c r="A87" s="1250" t="s">
        <v>60</v>
      </c>
      <c r="B87" s="1250" t="s">
        <v>78</v>
      </c>
      <c r="C87" s="1139"/>
      <c r="D87" s="1139" t="s">
        <v>61</v>
      </c>
      <c r="E87" s="118"/>
      <c r="F87" s="1139"/>
      <c r="G87" s="1139" t="s">
        <v>62</v>
      </c>
      <c r="H87" s="1139"/>
      <c r="I87" s="1101"/>
      <c r="J87" s="628"/>
      <c r="K87" s="88"/>
      <c r="L87" s="1099" t="s">
        <v>129</v>
      </c>
      <c r="M87" s="1099"/>
      <c r="N87" s="1099"/>
      <c r="O87" s="1099"/>
      <c r="P87" s="1099"/>
      <c r="Q87" s="1099"/>
      <c r="R87" s="1099"/>
      <c r="S87" s="1099"/>
      <c r="T87" s="1101"/>
      <c r="U87" s="1099" t="s">
        <v>130</v>
      </c>
      <c r="V87" s="1099"/>
      <c r="W87" s="1099"/>
      <c r="X87" s="1099"/>
      <c r="Y87" s="1099"/>
      <c r="Z87" s="1099"/>
      <c r="AA87" s="1099"/>
      <c r="AB87" s="1099"/>
    </row>
    <row r="88" spans="1:28" ht="40.799999999999997" thickTop="1" thickBot="1">
      <c r="A88" s="1251"/>
      <c r="B88" s="1251"/>
      <c r="C88" s="1116" t="s">
        <v>75</v>
      </c>
      <c r="D88" s="1116" t="s">
        <v>76</v>
      </c>
      <c r="E88" s="557" t="s">
        <v>65</v>
      </c>
      <c r="F88" s="1116" t="s">
        <v>117</v>
      </c>
      <c r="G88" s="1116" t="s">
        <v>131</v>
      </c>
      <c r="H88" s="1116" t="s">
        <v>67</v>
      </c>
      <c r="I88" s="68"/>
      <c r="J88" s="68"/>
      <c r="M88" s="1255"/>
      <c r="N88" s="1255"/>
      <c r="O88" s="1255"/>
      <c r="P88" s="1255"/>
      <c r="Q88" s="1255"/>
      <c r="R88" s="1255"/>
      <c r="S88" s="1255"/>
      <c r="T88" s="1255"/>
      <c r="U88" s="1255"/>
      <c r="V88" s="1255"/>
      <c r="W88" s="1255"/>
      <c r="X88" s="1255"/>
      <c r="Y88" s="1255"/>
      <c r="Z88" s="1255"/>
      <c r="AA88" s="1255"/>
      <c r="AB88" s="1255"/>
    </row>
    <row r="89" spans="1:28" ht="14.4" thickTop="1" thickBot="1">
      <c r="A89" s="1252" t="s">
        <v>69</v>
      </c>
      <c r="B89" s="558" t="s">
        <v>84</v>
      </c>
      <c r="C89" s="559">
        <f>SUM(C90:C94)</f>
        <v>42309.301300000057</v>
      </c>
      <c r="D89" s="559">
        <f>SUM(D90:D94)</f>
        <v>35435.867678237249</v>
      </c>
      <c r="E89" s="560">
        <f>D89/C89</f>
        <v>0.83754320183579112</v>
      </c>
      <c r="F89" s="559">
        <f>SUM(F90:F94)</f>
        <v>34235.963499999998</v>
      </c>
      <c r="G89" s="559">
        <f>SUM(G90:G94)</f>
        <v>31606.592366557055</v>
      </c>
      <c r="H89" s="561">
        <f>G89/F89</f>
        <v>0.92319856476529594</v>
      </c>
      <c r="I89" s="1075"/>
      <c r="J89" s="1075"/>
      <c r="L89" s="281"/>
      <c r="N89" s="1101"/>
      <c r="O89" s="1"/>
      <c r="P89" s="1"/>
      <c r="Q89" s="1"/>
      <c r="R89" s="1"/>
      <c r="S89" s="1101"/>
      <c r="T89" s="1101"/>
      <c r="U89" s="1101"/>
      <c r="V89" s="1101"/>
      <c r="W89" s="1101"/>
      <c r="X89" s="1101"/>
      <c r="Y89" s="1101"/>
      <c r="Z89" s="1101"/>
      <c r="AA89" s="1101"/>
      <c r="AB89" s="1101"/>
    </row>
    <row r="90" spans="1:28" ht="13.8" thickBot="1">
      <c r="A90" s="1247"/>
      <c r="B90" s="1118" t="s">
        <v>54</v>
      </c>
      <c r="C90" s="1118">
        <f>C38+'Overall Results PY 2018'!C90</f>
        <v>31682.942900000042</v>
      </c>
      <c r="D90" s="1118">
        <f>D38+'Overall Results PY 2018'!D90</f>
        <v>24798.71433154853</v>
      </c>
      <c r="E90" s="214">
        <f>D90/C90</f>
        <v>0.78271498988651389</v>
      </c>
      <c r="F90" s="1118">
        <f>F38</f>
        <v>13667.02475</v>
      </c>
      <c r="G90" s="1118">
        <f>G38+'Overall Results PY 2018'!G90</f>
        <v>23806.765758286583</v>
      </c>
      <c r="H90" s="215">
        <f>G90/F90</f>
        <v>1.7419128298781037</v>
      </c>
      <c r="I90" s="1075"/>
      <c r="J90" s="1075"/>
      <c r="L90" s="281"/>
      <c r="N90" s="1101"/>
      <c r="O90" s="1"/>
      <c r="P90" s="1"/>
      <c r="Q90" s="1"/>
      <c r="R90" s="1"/>
      <c r="S90" s="1101"/>
      <c r="T90" s="1101"/>
      <c r="U90" s="1101"/>
      <c r="V90" s="1101"/>
      <c r="W90" s="1101"/>
      <c r="X90" s="1101"/>
      <c r="Y90" s="1101"/>
      <c r="Z90" s="1101"/>
      <c r="AA90" s="1101"/>
      <c r="AB90" s="1101"/>
    </row>
    <row r="91" spans="1:28" ht="13.8" thickBot="1">
      <c r="A91" s="1247"/>
      <c r="B91" s="1118" t="s">
        <v>55</v>
      </c>
      <c r="C91" s="1118">
        <f>C39+'Overall Results PY 2018'!C91</f>
        <v>9500.7214000000113</v>
      </c>
      <c r="D91" s="1118">
        <f>D39+'Overall Results PY 2018'!D91</f>
        <v>9510.0038536750199</v>
      </c>
      <c r="E91" s="214">
        <f t="shared" ref="E91:E101" si="19">D91/C91</f>
        <v>1.0009770261945592</v>
      </c>
      <c r="F91" s="1118">
        <f>F39</f>
        <v>15159.775</v>
      </c>
      <c r="G91" s="1118">
        <f>G39+'Overall Results PY 2018'!G91</f>
        <v>6797.0990899283352</v>
      </c>
      <c r="H91" s="215">
        <f t="shared" ref="H91:H101" si="20">G91/F91</f>
        <v>0.44836411423839306</v>
      </c>
      <c r="I91" s="1075"/>
      <c r="J91" s="1075"/>
      <c r="K91" s="88"/>
      <c r="L91" s="281"/>
      <c r="M91" s="307"/>
      <c r="N91" s="1101"/>
      <c r="O91" s="304"/>
      <c r="P91" s="23"/>
      <c r="Q91" s="304"/>
      <c r="R91" s="23"/>
      <c r="S91" s="24"/>
      <c r="T91" s="15"/>
      <c r="U91" s="1101"/>
      <c r="V91" s="1101"/>
      <c r="W91" s="1101"/>
      <c r="X91" s="1101"/>
      <c r="Y91" s="1101"/>
      <c r="Z91" s="1101"/>
      <c r="AA91" s="1101"/>
      <c r="AB91" s="1101"/>
    </row>
    <row r="92" spans="1:28" ht="13.8" thickBot="1">
      <c r="A92" s="1247"/>
      <c r="B92" s="1118" t="s">
        <v>12</v>
      </c>
      <c r="C92" s="1118">
        <f>C40+'Overall Results PY 2018'!C92</f>
        <v>311.30489999999998</v>
      </c>
      <c r="D92" s="1118">
        <f>D40+'Overall Results PY 2018'!D92</f>
        <v>174.47884301465734</v>
      </c>
      <c r="E92" s="214">
        <f t="shared" si="19"/>
        <v>0.56047573621442304</v>
      </c>
      <c r="F92" s="1118">
        <f>F40</f>
        <v>2179.9999999999995</v>
      </c>
      <c r="G92" s="1118">
        <f>G40+'Overall Results PY 2018'!G92</f>
        <v>123.12191154297884</v>
      </c>
      <c r="H92" s="215">
        <f t="shared" si="20"/>
        <v>5.6477941074760944E-2</v>
      </c>
      <c r="I92" s="1075"/>
      <c r="J92" s="1075"/>
      <c r="K92" s="88"/>
      <c r="L92" s="35"/>
      <c r="M92" s="307"/>
      <c r="N92" s="1101"/>
      <c r="O92" s="304"/>
      <c r="P92" s="23"/>
      <c r="Q92" s="304"/>
      <c r="R92" s="23"/>
      <c r="S92" s="24"/>
      <c r="T92" s="15"/>
      <c r="U92" s="1101"/>
      <c r="V92" s="1101"/>
      <c r="W92" s="1101"/>
      <c r="X92" s="1101"/>
      <c r="Y92" s="1101"/>
      <c r="Z92" s="1101"/>
      <c r="AA92" s="1101"/>
      <c r="AB92" s="1101"/>
    </row>
    <row r="93" spans="1:28" ht="13.8" thickBot="1">
      <c r="A93" s="1247"/>
      <c r="B93" s="1118" t="s">
        <v>11</v>
      </c>
      <c r="C93" s="1118">
        <f>C41+'Overall Results PY 2018'!C93</f>
        <v>0</v>
      </c>
      <c r="D93" s="1118">
        <f>D41+'Overall Results PY 2018'!D93</f>
        <v>381.85</v>
      </c>
      <c r="E93" s="550" t="s">
        <v>107</v>
      </c>
      <c r="F93" s="1118">
        <f>F41</f>
        <v>2526.7424999999998</v>
      </c>
      <c r="G93" s="1118">
        <f>G41+'Overall Results PY 2018'!G93</f>
        <v>381.85</v>
      </c>
      <c r="H93" s="215">
        <f t="shared" si="20"/>
        <v>0.15112343264103884</v>
      </c>
      <c r="I93" s="1075"/>
      <c r="J93" s="1075"/>
      <c r="K93" s="89"/>
      <c r="M93" s="308"/>
      <c r="N93" s="1101"/>
      <c r="O93" s="304"/>
      <c r="P93" s="23"/>
      <c r="Q93" s="304"/>
      <c r="R93" s="23"/>
      <c r="S93" s="1101"/>
      <c r="T93" s="1101"/>
      <c r="U93" s="1101"/>
      <c r="V93" s="1101"/>
      <c r="W93" s="1101"/>
      <c r="X93" s="1101"/>
      <c r="Y93" s="1101"/>
      <c r="Z93" s="1101"/>
      <c r="AA93" s="1101"/>
      <c r="AB93" s="1101"/>
    </row>
    <row r="94" spans="1:28" ht="13.8" thickBot="1">
      <c r="A94" s="1248"/>
      <c r="B94" s="1118" t="s">
        <v>86</v>
      </c>
      <c r="C94" s="1118">
        <f>C42+'Overall Results PY 2018'!C94</f>
        <v>814.33210000000008</v>
      </c>
      <c r="D94" s="1118">
        <f>D42+'Overall Results PY 2018'!D94</f>
        <v>570.82064999903844</v>
      </c>
      <c r="E94" s="214">
        <f t="shared" si="19"/>
        <v>0.70096788521419995</v>
      </c>
      <c r="F94" s="1118">
        <f>F42</f>
        <v>702.42124999999987</v>
      </c>
      <c r="G94" s="1118">
        <f>G42+'Overall Results PY 2018'!G94</f>
        <v>497.75560679916151</v>
      </c>
      <c r="H94" s="215">
        <f t="shared" si="20"/>
        <v>0.70862834346079595</v>
      </c>
      <c r="I94" s="1075"/>
      <c r="J94" s="1075"/>
      <c r="L94" s="281"/>
      <c r="M94" s="308"/>
      <c r="N94" s="1101"/>
      <c r="O94" s="304"/>
      <c r="P94" s="23"/>
      <c r="Q94" s="304"/>
      <c r="R94" s="23"/>
      <c r="S94" s="1101"/>
      <c r="T94" s="1101"/>
      <c r="U94" s="1101"/>
      <c r="V94" s="1101"/>
      <c r="W94" s="1101"/>
      <c r="X94" s="1101"/>
      <c r="Y94" s="1101"/>
      <c r="Z94" s="1101"/>
      <c r="AA94" s="1101"/>
      <c r="AB94" s="1101"/>
    </row>
    <row r="95" spans="1:28" ht="13.8" thickBot="1">
      <c r="A95" s="1246" t="s">
        <v>70</v>
      </c>
      <c r="B95" s="555" t="s">
        <v>87</v>
      </c>
      <c r="C95" s="555">
        <f>SUM(C96:C98)</f>
        <v>14613.481889052093</v>
      </c>
      <c r="D95" s="555">
        <f>SUM(D96:D98)</f>
        <v>19431.699276921652</v>
      </c>
      <c r="E95" s="562">
        <f>D95/C95</f>
        <v>1.3297104293453292</v>
      </c>
      <c r="F95" s="555">
        <f>SUM(F96:F98)</f>
        <v>10453.352159129652</v>
      </c>
      <c r="G95" s="555">
        <f>SUM(G96:G98)</f>
        <v>16013.928006409522</v>
      </c>
      <c r="H95" s="556">
        <f>G95/F95</f>
        <v>1.5319418845392505</v>
      </c>
      <c r="I95" s="1075"/>
      <c r="J95" s="1075"/>
      <c r="L95" s="281"/>
      <c r="M95" s="308"/>
      <c r="N95" s="1101"/>
      <c r="O95" s="304"/>
      <c r="P95" s="23"/>
      <c r="Q95" s="304"/>
      <c r="R95" s="23"/>
      <c r="S95" s="1101"/>
      <c r="T95" s="1101"/>
      <c r="U95" s="1101"/>
      <c r="V95" s="1101"/>
      <c r="W95" s="1101"/>
      <c r="X95" s="1101"/>
      <c r="Y95" s="1101"/>
      <c r="Z95" s="1101"/>
      <c r="AA95" s="1101"/>
      <c r="AB95" s="1101"/>
    </row>
    <row r="96" spans="1:28" ht="13.8" thickBot="1">
      <c r="A96" s="1247"/>
      <c r="B96" s="1118" t="s">
        <v>21</v>
      </c>
      <c r="C96" s="1118">
        <f>C44+'Overall Results PY 2018'!C96</f>
        <v>8211.699390000018</v>
      </c>
      <c r="D96" s="1118">
        <f>D44+'Overall Results PY 2018'!D96</f>
        <v>10937.242552268101</v>
      </c>
      <c r="E96" s="214">
        <f t="shared" si="19"/>
        <v>1.3319097586045556</v>
      </c>
      <c r="F96" s="1118">
        <f>F44</f>
        <v>5402.5537499999991</v>
      </c>
      <c r="G96" s="1118">
        <f>G44+'Overall Results PY 2018'!G96</f>
        <v>8968.5388928598404</v>
      </c>
      <c r="H96" s="215">
        <f t="shared" si="20"/>
        <v>1.6600554678164641</v>
      </c>
      <c r="I96" s="1075"/>
      <c r="J96" s="1075"/>
      <c r="K96" s="88"/>
      <c r="L96" s="281"/>
      <c r="M96" s="308"/>
      <c r="N96" s="1101"/>
      <c r="O96" s="304"/>
      <c r="P96" s="23"/>
      <c r="Q96" s="304"/>
      <c r="R96" s="23"/>
      <c r="S96" s="24"/>
      <c r="T96" s="15"/>
      <c r="U96" s="1101"/>
      <c r="V96" s="1101"/>
      <c r="W96" s="1101"/>
      <c r="X96" s="1101"/>
      <c r="Y96" s="1101"/>
      <c r="Z96" s="1101"/>
      <c r="AA96" s="1101"/>
      <c r="AB96" s="1101"/>
    </row>
    <row r="97" spans="1:20" ht="15.75" customHeight="1" thickBot="1">
      <c r="A97" s="1247"/>
      <c r="B97" s="1118" t="s">
        <v>22</v>
      </c>
      <c r="C97" s="1118">
        <f>C45+'Overall Results PY 2018'!C97</f>
        <v>1571.081099052074</v>
      </c>
      <c r="D97" s="1118">
        <f>D45+'Overall Results PY 2018'!D97</f>
        <v>1528.4623516200488</v>
      </c>
      <c r="E97" s="214">
        <f t="shared" si="19"/>
        <v>0.97287298061332439</v>
      </c>
      <c r="F97" s="1118">
        <f>F45</f>
        <v>1928.6890341296523</v>
      </c>
      <c r="G97" s="1118">
        <f>G45+'Overall Results PY 2018'!G97</f>
        <v>1528.4623516200488</v>
      </c>
      <c r="H97" s="215">
        <f t="shared" si="20"/>
        <v>0.79248770775004107</v>
      </c>
      <c r="I97" s="1075"/>
      <c r="J97" s="1075"/>
      <c r="K97" s="88"/>
      <c r="L97" s="35"/>
      <c r="M97" s="308"/>
      <c r="N97" s="1101"/>
      <c r="O97" s="304"/>
      <c r="P97" s="23"/>
      <c r="Q97" s="304"/>
      <c r="R97" s="23"/>
      <c r="S97" s="24"/>
      <c r="T97" s="15"/>
    </row>
    <row r="98" spans="1:20" ht="13.8" thickBot="1">
      <c r="A98" s="1247"/>
      <c r="B98" s="1118" t="s">
        <v>89</v>
      </c>
      <c r="C98" s="1118">
        <f>C46+'Overall Results PY 2018'!C98</f>
        <v>4830.7013999999999</v>
      </c>
      <c r="D98" s="1118">
        <f>D46+'Overall Results PY 2018'!D98</f>
        <v>6965.9943730335026</v>
      </c>
      <c r="E98" s="214">
        <f t="shared" si="19"/>
        <v>1.4420254526668741</v>
      </c>
      <c r="F98" s="1118">
        <f>F46</f>
        <v>3122.109375</v>
      </c>
      <c r="G98" s="1118">
        <f>G46+'Overall Results PY 2018'!G98</f>
        <v>5516.9267619296343</v>
      </c>
      <c r="H98" s="215">
        <f t="shared" si="20"/>
        <v>1.7670510860720996</v>
      </c>
      <c r="I98" s="1075"/>
      <c r="J98" s="1075"/>
      <c r="K98" s="89"/>
      <c r="L98" s="281"/>
      <c r="M98" s="308"/>
      <c r="N98" s="1101"/>
      <c r="O98" s="304"/>
      <c r="P98" s="23"/>
      <c r="Q98" s="304"/>
      <c r="R98" s="23"/>
      <c r="S98" s="24"/>
      <c r="T98" s="15"/>
    </row>
    <row r="99" spans="1:20" ht="13.8" thickBot="1">
      <c r="A99" s="1247" t="s">
        <v>71</v>
      </c>
      <c r="B99" s="555" t="s">
        <v>90</v>
      </c>
      <c r="C99" s="555">
        <f>SUM(C100:C101)</f>
        <v>3267</v>
      </c>
      <c r="D99" s="555">
        <f>SUM(D100:D101)</f>
        <v>3176</v>
      </c>
      <c r="E99" s="562">
        <f>D99/C99</f>
        <v>0.97214569941842666</v>
      </c>
      <c r="F99" s="555">
        <f>SUM(F100:F101)</f>
        <v>3340.7</v>
      </c>
      <c r="G99" s="555">
        <f>SUM(G100:G101)</f>
        <v>3176</v>
      </c>
      <c r="H99" s="556">
        <f>G99/F99</f>
        <v>0.95069895530876769</v>
      </c>
      <c r="I99" s="1075"/>
      <c r="J99" s="1075"/>
      <c r="K99" s="89"/>
      <c r="L99" s="281"/>
      <c r="M99" s="308"/>
      <c r="N99" s="1101"/>
      <c r="O99" s="304"/>
      <c r="P99" s="23"/>
      <c r="Q99" s="304"/>
      <c r="R99" s="23"/>
      <c r="S99" s="24"/>
      <c r="T99" s="15"/>
    </row>
    <row r="100" spans="1:20" ht="13.8" thickBot="1">
      <c r="A100" s="1247"/>
      <c r="B100" s="1118" t="s">
        <v>20</v>
      </c>
      <c r="C100" s="1118">
        <f>C48</f>
        <v>232</v>
      </c>
      <c r="D100" s="1118">
        <f>D48</f>
        <v>171</v>
      </c>
      <c r="E100" s="214">
        <f t="shared" si="19"/>
        <v>0.73706896551724133</v>
      </c>
      <c r="F100" s="1118">
        <f>F48</f>
        <v>474.29999999999995</v>
      </c>
      <c r="G100" s="1118">
        <f>G48</f>
        <v>171</v>
      </c>
      <c r="H100" s="215">
        <f t="shared" si="20"/>
        <v>0.36053130929791277</v>
      </c>
      <c r="I100" s="1075"/>
      <c r="J100" s="1075"/>
      <c r="K100" s="88"/>
      <c r="L100" s="281"/>
      <c r="M100" s="308"/>
      <c r="N100" s="1101"/>
      <c r="O100" s="304"/>
      <c r="P100" s="23"/>
      <c r="Q100" s="304"/>
      <c r="R100" s="23"/>
      <c r="S100" s="24"/>
      <c r="T100" s="15"/>
    </row>
    <row r="101" spans="1:20" ht="13.8" thickBot="1">
      <c r="A101" s="1247"/>
      <c r="B101" s="1118" t="s">
        <v>19</v>
      </c>
      <c r="C101" s="1118">
        <f>C49</f>
        <v>3035</v>
      </c>
      <c r="D101" s="1118">
        <f>D49</f>
        <v>3005</v>
      </c>
      <c r="E101" s="214">
        <f t="shared" si="19"/>
        <v>0.99011532125205926</v>
      </c>
      <c r="F101" s="1118">
        <f>F49</f>
        <v>2866.3999999999996</v>
      </c>
      <c r="G101" s="1118">
        <f>G49</f>
        <v>3005</v>
      </c>
      <c r="H101" s="215">
        <f t="shared" si="20"/>
        <v>1.0483533351939716</v>
      </c>
      <c r="I101" s="1075"/>
      <c r="J101" s="1075"/>
      <c r="K101" s="88"/>
      <c r="L101" s="281"/>
      <c r="M101" s="308"/>
      <c r="N101" s="1101"/>
      <c r="O101" s="304"/>
      <c r="P101" s="23"/>
      <c r="Q101" s="304"/>
      <c r="R101" s="23"/>
      <c r="S101" s="24"/>
      <c r="T101" s="15"/>
    </row>
    <row r="102" spans="1:20" ht="13.8" thickBot="1">
      <c r="A102" s="1247"/>
      <c r="B102" s="1118" t="s">
        <v>91</v>
      </c>
      <c r="C102" s="1253" t="s">
        <v>132</v>
      </c>
      <c r="D102" s="1253"/>
      <c r="E102" s="1253"/>
      <c r="F102" s="1253"/>
      <c r="G102" s="1253"/>
      <c r="H102" s="1253"/>
      <c r="I102" s="1075"/>
      <c r="J102" s="1075"/>
      <c r="K102" s="88"/>
      <c r="L102" s="35"/>
      <c r="M102" s="308"/>
      <c r="N102" s="1101"/>
      <c r="O102" s="304"/>
      <c r="P102" s="23"/>
      <c r="Q102" s="304"/>
      <c r="R102" s="23"/>
      <c r="S102" s="24"/>
      <c r="T102" s="15"/>
    </row>
    <row r="103" spans="1:20" ht="13.8" thickBot="1">
      <c r="A103" s="1248"/>
      <c r="B103" s="1118" t="s">
        <v>93</v>
      </c>
      <c r="C103" s="1254"/>
      <c r="D103" s="1254"/>
      <c r="E103" s="1254"/>
      <c r="F103" s="1254"/>
      <c r="G103" s="1254"/>
      <c r="H103" s="1254"/>
      <c r="I103" s="1075"/>
      <c r="J103" s="1075"/>
      <c r="K103" s="89"/>
      <c r="L103" s="36"/>
      <c r="M103" s="308"/>
      <c r="N103" s="1101"/>
      <c r="O103" s="304"/>
      <c r="P103" s="23"/>
      <c r="Q103" s="304"/>
      <c r="R103" s="23"/>
      <c r="S103" s="24"/>
      <c r="T103" s="15"/>
    </row>
    <row r="104" spans="1:20" ht="13.8" thickBot="1">
      <c r="A104" s="1246" t="s">
        <v>72</v>
      </c>
      <c r="B104" s="555" t="s">
        <v>94</v>
      </c>
      <c r="C104" s="555">
        <f>SUM(C105:C107)</f>
        <v>40823</v>
      </c>
      <c r="D104" s="555">
        <f>SUM(D105:D107)</f>
        <v>46144</v>
      </c>
      <c r="E104" s="562">
        <f>D104/C104</f>
        <v>1.1303431888886166</v>
      </c>
      <c r="F104" s="555">
        <f>SUM(F105:F107)</f>
        <v>30294.824999999997</v>
      </c>
      <c r="G104" s="555">
        <f>SUM(G105:G107)</f>
        <v>46144</v>
      </c>
      <c r="H104" s="556">
        <f>G104/F104</f>
        <v>1.5231644348498465</v>
      </c>
      <c r="I104" s="1075"/>
      <c r="J104" s="1075"/>
      <c r="K104" s="89"/>
      <c r="L104" s="36"/>
      <c r="M104" s="554"/>
      <c r="N104" s="1101"/>
      <c r="O104" s="304"/>
      <c r="P104" s="23"/>
      <c r="Q104" s="304"/>
      <c r="R104" s="23"/>
      <c r="S104" s="24"/>
      <c r="T104" s="15"/>
    </row>
    <row r="105" spans="1:20" s="5" customFormat="1" ht="13.5" customHeight="1" thickBot="1">
      <c r="A105" s="1247"/>
      <c r="B105" s="1118" t="s">
        <v>14</v>
      </c>
      <c r="C105" s="1118">
        <f>C53+'Overall Results PY 2018'!C105</f>
        <v>483</v>
      </c>
      <c r="D105" s="1118">
        <f>D53+'Overall Results PY 2018'!D105</f>
        <v>520.79999999999995</v>
      </c>
      <c r="E105" s="214">
        <f>D105/C105</f>
        <v>1.0782608695652174</v>
      </c>
      <c r="F105" s="1118">
        <f>F53</f>
        <v>335.47500000000002</v>
      </c>
      <c r="G105" s="1118">
        <f>G53+'Overall Results PY 2018'!G105</f>
        <v>520.79999999999995</v>
      </c>
      <c r="H105" s="215">
        <f>G105/F105</f>
        <v>1.5524256651017212</v>
      </c>
      <c r="I105" s="1075"/>
      <c r="J105" s="1075"/>
      <c r="K105" s="90"/>
      <c r="L105" s="30"/>
      <c r="M105" s="30"/>
      <c r="N105" s="1101"/>
      <c r="O105" s="305"/>
      <c r="P105" s="305"/>
      <c r="Q105" s="305"/>
      <c r="R105" s="305"/>
      <c r="S105" s="1099"/>
      <c r="T105" s="1099"/>
    </row>
    <row r="106" spans="1:20" ht="13.8" thickBot="1">
      <c r="A106" s="1247"/>
      <c r="B106" s="1118" t="s">
        <v>24</v>
      </c>
      <c r="C106" s="1118">
        <f>C54+'Overall Results PY 2018'!C106</f>
        <v>23940</v>
      </c>
      <c r="D106" s="1118">
        <f>D54+'Overall Results PY 2018'!D106</f>
        <v>24588.199999999997</v>
      </c>
      <c r="E106" s="214">
        <f>D106/C106</f>
        <v>1.0270760233918128</v>
      </c>
      <c r="F106" s="1118">
        <f>F54</f>
        <v>14959.349999999997</v>
      </c>
      <c r="G106" s="1118">
        <f>G54+'Overall Results PY 2018'!G106</f>
        <v>24588.199999999997</v>
      </c>
      <c r="H106" s="215">
        <f>G106/F106</f>
        <v>1.6436676727264221</v>
      </c>
      <c r="I106" s="1075"/>
      <c r="J106" s="1075"/>
      <c r="L106" s="38"/>
      <c r="M106" s="33"/>
      <c r="N106" s="1101"/>
      <c r="O106" s="1101"/>
      <c r="P106" s="1101"/>
      <c r="Q106" s="1101"/>
      <c r="R106" s="1101"/>
      <c r="S106" s="1101"/>
      <c r="T106" s="1101"/>
    </row>
    <row r="107" spans="1:20" ht="13.8" thickBot="1">
      <c r="A107" s="1248"/>
      <c r="B107" s="1118" t="s">
        <v>15</v>
      </c>
      <c r="C107" s="1118">
        <f>C55</f>
        <v>16400</v>
      </c>
      <c r="D107" s="1118">
        <f>D55</f>
        <v>21035</v>
      </c>
      <c r="E107" s="214">
        <f>D107/C107</f>
        <v>1.2826219512195123</v>
      </c>
      <c r="F107" s="1118">
        <f>F55</f>
        <v>15000</v>
      </c>
      <c r="G107" s="1118">
        <f>'Demand Response Incentive'!F13</f>
        <v>21035</v>
      </c>
      <c r="H107" s="215">
        <f>G107/F107</f>
        <v>1.4023333333333334</v>
      </c>
      <c r="I107" s="1075"/>
      <c r="J107" s="1075"/>
      <c r="K107" s="87"/>
      <c r="M107" s="67"/>
      <c r="N107" s="1"/>
      <c r="O107" s="1"/>
      <c r="P107" s="1"/>
      <c r="Q107" s="1101"/>
      <c r="R107" s="1101"/>
      <c r="S107" s="1101"/>
      <c r="T107" s="1101"/>
    </row>
    <row r="108" spans="1:20" ht="13.8" thickBot="1">
      <c r="A108" s="298" t="s">
        <v>112</v>
      </c>
      <c r="B108" s="298"/>
      <c r="C108" s="298">
        <f>SUM(C104,C99,C95,C89)</f>
        <v>101012.78318905215</v>
      </c>
      <c r="D108" s="298">
        <f>SUM(D104,D99,D95,D89)</f>
        <v>104187.56695515891</v>
      </c>
      <c r="E108" s="299">
        <f>D108/C108</f>
        <v>1.0314295247183214</v>
      </c>
      <c r="F108" s="298">
        <f>SUM(F104,F99,F95,F89)</f>
        <v>78324.840659129637</v>
      </c>
      <c r="G108" s="298">
        <f>SUM(G104,G99,G95,G89)</f>
        <v>96940.520372966581</v>
      </c>
      <c r="H108" s="301">
        <f>G108/F108</f>
        <v>1.2376727428639471</v>
      </c>
      <c r="I108" s="1075"/>
      <c r="J108" s="1075"/>
      <c r="L108" s="280"/>
      <c r="M108" s="67"/>
      <c r="N108" s="1"/>
      <c r="O108" s="1"/>
      <c r="P108" s="1"/>
      <c r="Q108" s="1101"/>
      <c r="R108" s="1101"/>
      <c r="S108" s="1101"/>
      <c r="T108" s="1101"/>
    </row>
    <row r="109" spans="1:20">
      <c r="A109" s="1101" t="s">
        <v>113</v>
      </c>
      <c r="B109" s="1101"/>
      <c r="C109" s="1101"/>
      <c r="D109" s="1101"/>
      <c r="E109" s="115"/>
      <c r="F109" s="1101"/>
      <c r="G109" s="1101"/>
      <c r="H109" s="1101"/>
      <c r="I109" s="1101"/>
      <c r="J109" s="73"/>
      <c r="K109" s="282"/>
      <c r="M109" s="67"/>
      <c r="N109" s="1"/>
      <c r="O109" s="1"/>
      <c r="P109" s="1"/>
      <c r="Q109" s="1101"/>
      <c r="R109" s="1101"/>
      <c r="S109" s="1101"/>
      <c r="T109" s="1101"/>
    </row>
    <row r="110" spans="1:20">
      <c r="A110" s="1101"/>
      <c r="B110" s="1101"/>
      <c r="C110" s="1101"/>
      <c r="D110" s="1101"/>
      <c r="E110" s="1101"/>
      <c r="F110" s="1101"/>
      <c r="G110" s="1101"/>
      <c r="H110" s="1101"/>
      <c r="I110" s="1101"/>
      <c r="J110" s="71"/>
      <c r="L110" s="32"/>
      <c r="M110" s="68"/>
      <c r="N110" s="1"/>
      <c r="O110" s="1"/>
      <c r="P110" s="1"/>
      <c r="Q110" s="1101"/>
      <c r="R110" s="1101"/>
      <c r="S110" s="1101"/>
      <c r="T110" s="1101"/>
    </row>
    <row r="111" spans="1:20" ht="15">
      <c r="A111" s="106"/>
      <c r="B111" s="1101"/>
      <c r="C111" s="1101"/>
      <c r="D111" s="1101"/>
      <c r="E111" s="1101"/>
      <c r="F111" s="1101"/>
      <c r="G111" s="1101"/>
      <c r="H111" s="1101"/>
      <c r="I111" s="1101"/>
      <c r="J111" s="71"/>
      <c r="K111" s="92"/>
      <c r="L111" s="34"/>
      <c r="M111" s="67"/>
      <c r="N111" s="1"/>
      <c r="O111" s="1"/>
      <c r="P111" s="1"/>
      <c r="Q111" s="1101"/>
      <c r="R111" s="1101"/>
      <c r="S111" s="1101"/>
      <c r="T111" s="1101"/>
    </row>
    <row r="112" spans="1:20" ht="15">
      <c r="A112" s="1101"/>
      <c r="C112" s="81"/>
      <c r="D112" s="81"/>
      <c r="E112" s="125"/>
      <c r="F112" s="82"/>
      <c r="G112" s="125"/>
      <c r="H112" s="102"/>
      <c r="I112" s="102"/>
      <c r="J112" s="124"/>
      <c r="K112" s="93"/>
      <c r="L112" s="42"/>
      <c r="M112" s="67"/>
      <c r="N112" s="1"/>
      <c r="O112" s="1"/>
      <c r="P112" s="1"/>
      <c r="Q112" s="1101"/>
      <c r="R112" s="1101"/>
      <c r="S112" s="1101"/>
      <c r="T112" s="1101"/>
    </row>
    <row r="113" spans="1:18">
      <c r="A113" s="1099" t="s">
        <v>133</v>
      </c>
      <c r="B113" s="1099"/>
      <c r="C113" s="1099"/>
      <c r="D113" s="1099"/>
      <c r="E113" s="1099"/>
      <c r="F113" s="125"/>
      <c r="G113" s="125"/>
      <c r="H113" s="1092"/>
      <c r="I113" s="1092"/>
      <c r="J113" s="125"/>
      <c r="K113" s="91"/>
      <c r="L113" s="42"/>
      <c r="M113" s="67"/>
      <c r="N113" s="1"/>
      <c r="O113" s="1"/>
      <c r="P113" s="1"/>
      <c r="Q113" s="1"/>
      <c r="R113" s="1"/>
    </row>
    <row r="114" spans="1:18" ht="27" thickBot="1">
      <c r="A114" s="1139" t="s">
        <v>134</v>
      </c>
      <c r="B114" s="1139" t="s">
        <v>135</v>
      </c>
      <c r="C114" s="1139" t="s">
        <v>136</v>
      </c>
      <c r="D114" s="1139" t="s">
        <v>137</v>
      </c>
      <c r="E114" s="1139" t="s">
        <v>138</v>
      </c>
      <c r="F114" s="218"/>
      <c r="G114" s="219"/>
      <c r="H114" s="220"/>
      <c r="I114" s="220"/>
      <c r="J114" s="220"/>
      <c r="K114" s="91"/>
      <c r="M114" s="67"/>
      <c r="N114" s="1"/>
      <c r="O114" s="1"/>
      <c r="P114" s="1"/>
      <c r="Q114" s="1"/>
      <c r="R114" s="1"/>
    </row>
    <row r="115" spans="1:18" ht="14.4" thickTop="1" thickBot="1">
      <c r="A115" s="60" t="s">
        <v>54</v>
      </c>
      <c r="B115" s="217">
        <v>0.05</v>
      </c>
      <c r="C115" s="217">
        <v>2E-3</v>
      </c>
      <c r="D115" s="217">
        <v>4.0000000000000001E-3</v>
      </c>
      <c r="E115" s="215">
        <v>0.96</v>
      </c>
      <c r="M115" s="67"/>
      <c r="N115" s="1"/>
      <c r="O115" s="1"/>
      <c r="P115" s="1"/>
      <c r="Q115" s="1"/>
      <c r="R115" s="1"/>
    </row>
    <row r="116" spans="1:18" ht="13.8" thickBot="1">
      <c r="A116" s="60" t="s">
        <v>55</v>
      </c>
      <c r="B116" s="217">
        <v>0.32</v>
      </c>
      <c r="C116" s="217">
        <v>0.01</v>
      </c>
      <c r="D116" s="217">
        <v>0</v>
      </c>
      <c r="E116" s="215">
        <f>1-B116+C116</f>
        <v>0.69</v>
      </c>
      <c r="L116" s="32"/>
      <c r="M116" s="67"/>
      <c r="N116" s="1"/>
      <c r="O116" s="1"/>
      <c r="P116" s="1"/>
      <c r="Q116" s="1"/>
      <c r="R116" s="1"/>
    </row>
    <row r="117" spans="1:18" ht="13.8" thickBot="1">
      <c r="A117" s="1264" t="s">
        <v>12</v>
      </c>
      <c r="B117" s="1265" t="s">
        <v>139</v>
      </c>
      <c r="C117" s="1265"/>
      <c r="D117" s="1265"/>
      <c r="E117" s="215">
        <f>E116</f>
        <v>0.69</v>
      </c>
      <c r="L117" s="32"/>
      <c r="M117" s="67"/>
      <c r="N117" s="1"/>
      <c r="O117" s="1"/>
      <c r="P117" s="1"/>
      <c r="Q117" s="1"/>
      <c r="R117" s="1"/>
    </row>
    <row r="118" spans="1:18" ht="13.8" thickBot="1">
      <c r="A118" s="1254"/>
      <c r="B118" s="1265" t="s">
        <v>140</v>
      </c>
      <c r="C118" s="1265"/>
      <c r="D118" s="1265"/>
      <c r="E118" s="215">
        <v>0.96</v>
      </c>
      <c r="K118" s="92"/>
      <c r="L118" s="66"/>
      <c r="M118" s="68"/>
      <c r="N118" s="1"/>
      <c r="O118" s="1"/>
      <c r="P118" s="1"/>
      <c r="Q118" s="1"/>
      <c r="R118" s="1"/>
    </row>
    <row r="119" spans="1:18" s="1" customFormat="1" ht="15.75" customHeight="1" thickBot="1">
      <c r="A119" s="1118" t="s">
        <v>11</v>
      </c>
      <c r="B119" s="1265" t="s">
        <v>141</v>
      </c>
      <c r="C119" s="1265"/>
      <c r="D119" s="1265"/>
      <c r="E119" s="1265"/>
      <c r="F119" s="30"/>
      <c r="G119" s="30"/>
      <c r="H119" s="30"/>
      <c r="I119" s="30"/>
      <c r="J119" s="30"/>
      <c r="K119" s="94"/>
      <c r="L119" s="34"/>
      <c r="M119" s="67"/>
    </row>
    <row r="120" spans="1:18" s="1" customFormat="1" ht="15.6" thickBot="1">
      <c r="A120" s="1118" t="s">
        <v>86</v>
      </c>
      <c r="B120" s="217">
        <v>0.14000000000000001</v>
      </c>
      <c r="C120" s="217">
        <v>2E-3</v>
      </c>
      <c r="D120" s="217">
        <v>0.01</v>
      </c>
      <c r="E120" s="215">
        <v>0.872</v>
      </c>
      <c r="F120" s="30"/>
      <c r="G120" s="30"/>
      <c r="H120" s="30"/>
      <c r="I120" s="30"/>
      <c r="J120" s="30"/>
      <c r="K120" s="93"/>
      <c r="L120" s="68"/>
      <c r="M120" s="67"/>
    </row>
    <row r="121" spans="1:18" s="1" customFormat="1" ht="13.8" thickBot="1">
      <c r="A121" s="1118" t="s">
        <v>21</v>
      </c>
      <c r="B121" s="217">
        <v>0.33</v>
      </c>
      <c r="C121" s="217">
        <v>0.02</v>
      </c>
      <c r="D121" s="217">
        <v>0.14000000000000001</v>
      </c>
      <c r="E121" s="215">
        <v>0.82</v>
      </c>
      <c r="F121" s="30"/>
      <c r="G121" s="30"/>
      <c r="H121" s="30"/>
      <c r="I121" s="30"/>
      <c r="J121" s="30"/>
      <c r="K121" s="96"/>
      <c r="L121" s="63"/>
      <c r="M121" s="37"/>
      <c r="N121" s="1099"/>
      <c r="O121" s="1099"/>
      <c r="P121" s="1099"/>
    </row>
    <row r="122" spans="1:18" s="1" customFormat="1" ht="13.8" thickBot="1">
      <c r="A122" s="343" t="s">
        <v>88</v>
      </c>
      <c r="B122" s="1265" t="s">
        <v>142</v>
      </c>
      <c r="C122" s="1265"/>
      <c r="D122" s="1265"/>
      <c r="E122" s="215">
        <v>1</v>
      </c>
      <c r="G122" s="30"/>
      <c r="H122" s="30"/>
      <c r="I122" s="30"/>
      <c r="J122" s="30"/>
      <c r="K122" s="95"/>
      <c r="L122" s="69"/>
      <c r="M122" s="67"/>
    </row>
    <row r="123" spans="1:18" s="1" customFormat="1" ht="13.5" customHeight="1" thickBot="1">
      <c r="A123" s="1118" t="s">
        <v>89</v>
      </c>
      <c r="B123" s="217">
        <f>'Home Lighting Rebate'!B34</f>
        <v>0.37</v>
      </c>
      <c r="C123" s="217">
        <f>'Home Lighting Rebate'!C34</f>
        <v>0.18</v>
      </c>
      <c r="D123" s="217">
        <v>0</v>
      </c>
      <c r="E123" s="215">
        <f>'Home Lighting Rebate'!D34</f>
        <v>0.8</v>
      </c>
      <c r="F123" s="30"/>
      <c r="G123" s="68"/>
      <c r="H123" s="30"/>
      <c r="I123" s="30"/>
      <c r="J123" s="30"/>
      <c r="K123" s="97"/>
      <c r="L123" s="66"/>
      <c r="M123" s="30"/>
      <c r="N123" s="1101"/>
      <c r="O123" s="1101"/>
      <c r="P123" s="1101"/>
    </row>
    <row r="124" spans="1:18" s="1" customFormat="1" ht="27" thickBot="1">
      <c r="A124" s="1118" t="s">
        <v>20</v>
      </c>
      <c r="B124" s="1265" t="s">
        <v>143</v>
      </c>
      <c r="C124" s="1265"/>
      <c r="D124" s="1265"/>
      <c r="E124" s="1265"/>
      <c r="F124" s="30"/>
      <c r="G124" s="30"/>
      <c r="H124" s="30"/>
      <c r="I124" s="30"/>
      <c r="J124" s="30"/>
      <c r="K124" s="94"/>
      <c r="L124" s="66"/>
      <c r="M124" s="30"/>
      <c r="N124" s="1101"/>
      <c r="O124" s="1101"/>
      <c r="P124" s="1101"/>
    </row>
    <row r="125" spans="1:18" s="1" customFormat="1" ht="13.5" customHeight="1" thickBot="1">
      <c r="A125" s="1118" t="s">
        <v>19</v>
      </c>
      <c r="B125" s="1265" t="s">
        <v>144</v>
      </c>
      <c r="C125" s="1265"/>
      <c r="D125" s="1265"/>
      <c r="E125" s="1265"/>
      <c r="F125" s="1099"/>
      <c r="G125" s="30"/>
      <c r="H125" s="1099"/>
      <c r="I125" s="1099"/>
      <c r="J125" s="1099"/>
      <c r="K125" s="94"/>
      <c r="L125" s="66"/>
      <c r="M125" s="30"/>
      <c r="N125" s="1101"/>
      <c r="O125" s="1101"/>
      <c r="P125" s="1101"/>
    </row>
    <row r="126" spans="1:18" s="1" customFormat="1" ht="15">
      <c r="A126" s="1118" t="s">
        <v>91</v>
      </c>
      <c r="B126" s="1265" t="s">
        <v>145</v>
      </c>
      <c r="C126" s="1265"/>
      <c r="D126" s="1265"/>
      <c r="E126" s="1265"/>
      <c r="F126" s="100"/>
      <c r="G126" s="100"/>
      <c r="H126" s="100"/>
      <c r="I126" s="100"/>
      <c r="J126" s="100"/>
      <c r="K126" s="94"/>
      <c r="L126" s="34"/>
      <c r="M126" s="30"/>
      <c r="N126" s="1101"/>
      <c r="O126" s="1101"/>
      <c r="P126" s="1101"/>
    </row>
    <row r="127" spans="1:18" s="1" customFormat="1" ht="15">
      <c r="A127" s="1118" t="s">
        <v>93</v>
      </c>
      <c r="B127" s="1265" t="s">
        <v>145</v>
      </c>
      <c r="C127" s="1265"/>
      <c r="D127" s="1265"/>
      <c r="E127" s="1265"/>
      <c r="F127" s="30"/>
      <c r="G127" s="30"/>
      <c r="H127" s="65"/>
      <c r="I127" s="65"/>
      <c r="J127" s="65"/>
      <c r="K127" s="93"/>
      <c r="L127" s="68"/>
      <c r="M127" s="30"/>
      <c r="N127" s="1101"/>
      <c r="O127" s="1101"/>
      <c r="P127" s="1101"/>
    </row>
    <row r="128" spans="1:18" s="1" customFormat="1" ht="27" thickBot="1">
      <c r="A128" s="1118" t="s">
        <v>14</v>
      </c>
      <c r="B128" s="1268" t="s">
        <v>146</v>
      </c>
      <c r="C128" s="1268"/>
      <c r="D128" s="1268"/>
      <c r="E128" s="1268"/>
      <c r="F128" s="30"/>
      <c r="G128" s="30"/>
      <c r="H128" s="102"/>
      <c r="I128" s="102"/>
      <c r="J128" s="124"/>
      <c r="K128" s="96"/>
      <c r="L128" s="63"/>
      <c r="M128" s="30"/>
      <c r="N128" s="1101"/>
      <c r="O128" s="1101"/>
      <c r="P128" s="1101"/>
      <c r="Q128" s="1101"/>
      <c r="R128" s="1101"/>
    </row>
    <row r="129" spans="1:18" s="1" customFormat="1" ht="27" thickBot="1">
      <c r="A129" s="1118" t="s">
        <v>24</v>
      </c>
      <c r="B129" s="1269"/>
      <c r="C129" s="1269"/>
      <c r="D129" s="1269"/>
      <c r="E129" s="1269"/>
      <c r="F129" s="38"/>
      <c r="G129" s="30"/>
      <c r="H129" s="102"/>
      <c r="I129" s="102"/>
      <c r="J129" s="124"/>
      <c r="K129" s="95"/>
      <c r="L129" s="69"/>
      <c r="M129" s="30"/>
      <c r="N129" s="1101"/>
      <c r="O129" s="1101"/>
      <c r="P129" s="1101"/>
      <c r="Q129" s="1099"/>
      <c r="R129" s="1099"/>
    </row>
    <row r="130" spans="1:18" s="1" customFormat="1" ht="15.6" thickBot="1">
      <c r="A130" s="1122" t="s">
        <v>15</v>
      </c>
      <c r="B130" s="1270"/>
      <c r="C130" s="1270"/>
      <c r="D130" s="1270"/>
      <c r="E130" s="1270"/>
      <c r="F130" s="125"/>
      <c r="G130" s="82"/>
      <c r="H130" s="82"/>
      <c r="I130" s="124"/>
      <c r="J130" s="124"/>
      <c r="K130" s="97"/>
      <c r="L130" s="34"/>
      <c r="M130" s="30"/>
      <c r="N130" s="1101"/>
      <c r="O130" s="1101"/>
      <c r="P130" s="1101"/>
      <c r="Q130" s="1101"/>
      <c r="R130" s="1101"/>
    </row>
    <row r="131" spans="1:18" s="1" customFormat="1" ht="27" thickBot="1">
      <c r="A131" s="1093" t="s">
        <v>147</v>
      </c>
      <c r="B131" s="609" t="s">
        <v>148</v>
      </c>
      <c r="C131" s="609" t="s">
        <v>148</v>
      </c>
      <c r="D131" s="609" t="s">
        <v>148</v>
      </c>
      <c r="E131" s="610" t="s">
        <v>149</v>
      </c>
      <c r="F131" s="125"/>
      <c r="G131" s="348"/>
      <c r="H131" s="348"/>
      <c r="I131" s="124"/>
      <c r="J131" s="124"/>
      <c r="K131" s="97"/>
      <c r="L131" s="34"/>
      <c r="M131" s="30"/>
      <c r="N131" s="1101"/>
      <c r="O131" s="1101"/>
      <c r="P131" s="1101"/>
      <c r="Q131" s="1101"/>
      <c r="R131" s="1101"/>
    </row>
    <row r="132" spans="1:18" s="1" customFormat="1" ht="15.6" thickBot="1">
      <c r="A132" s="1033" t="s">
        <v>150</v>
      </c>
      <c r="B132" s="348"/>
      <c r="C132" s="348"/>
      <c r="D132" s="348"/>
      <c r="E132" s="348"/>
      <c r="F132" s="125"/>
      <c r="G132" s="348"/>
      <c r="H132" s="348"/>
      <c r="I132" s="124"/>
      <c r="J132" s="124"/>
      <c r="K132" s="97"/>
      <c r="L132" s="34"/>
      <c r="M132" s="30"/>
      <c r="N132" s="1101"/>
      <c r="O132" s="1101"/>
      <c r="P132" s="1101"/>
      <c r="Q132" s="1101"/>
      <c r="R132" s="1101"/>
    </row>
    <row r="133" spans="1:18" s="1" customFormat="1" ht="26.25" customHeight="1">
      <c r="A133" s="115"/>
      <c r="B133" s="120"/>
      <c r="C133" s="121"/>
      <c r="D133" s="121"/>
      <c r="E133" s="121"/>
      <c r="F133" s="30"/>
      <c r="G133" s="30"/>
      <c r="H133" s="30"/>
      <c r="I133" s="30"/>
      <c r="J133" s="30"/>
      <c r="K133" s="93"/>
      <c r="L133" s="63"/>
      <c r="M133" s="30"/>
      <c r="N133" s="1101"/>
      <c r="O133" s="1101"/>
      <c r="P133" s="1101"/>
      <c r="Q133" s="1101"/>
      <c r="R133" s="1101"/>
    </row>
    <row r="134" spans="1:18">
      <c r="A134" s="1099" t="s">
        <v>151</v>
      </c>
      <c r="B134" s="1099"/>
      <c r="C134" s="1099"/>
      <c r="D134" s="1099"/>
      <c r="E134" s="1099"/>
      <c r="F134" s="1099"/>
      <c r="G134" s="1099"/>
      <c r="H134" s="1099"/>
      <c r="I134" s="1099"/>
      <c r="N134" s="1101"/>
      <c r="O134" s="1101"/>
      <c r="P134" s="1101"/>
      <c r="Q134" s="1101"/>
      <c r="R134" s="1101"/>
    </row>
    <row r="135" spans="1:18" ht="27" thickBot="1">
      <c r="A135" s="1116" t="s">
        <v>60</v>
      </c>
      <c r="B135" s="1116" t="s">
        <v>78</v>
      </c>
      <c r="C135" s="602" t="s">
        <v>152</v>
      </c>
      <c r="D135" s="497" t="s">
        <v>152</v>
      </c>
      <c r="E135" s="497" t="s">
        <v>153</v>
      </c>
      <c r="F135" s="497" t="s">
        <v>154</v>
      </c>
      <c r="G135" s="497" t="s">
        <v>155</v>
      </c>
      <c r="H135" s="497" t="s">
        <v>156</v>
      </c>
      <c r="N135" s="1101"/>
      <c r="O135" s="1101"/>
      <c r="P135" s="1101"/>
      <c r="Q135" s="1101"/>
      <c r="R135" s="1101"/>
    </row>
    <row r="136" spans="1:18" ht="13.8" thickBot="1">
      <c r="A136" s="108"/>
      <c r="B136" s="109"/>
      <c r="C136" s="118" t="s">
        <v>157</v>
      </c>
      <c r="D136" s="1271" t="s">
        <v>158</v>
      </c>
      <c r="E136" s="1271"/>
      <c r="F136" s="1271"/>
      <c r="G136" s="1271"/>
      <c r="H136" s="1271"/>
      <c r="N136" s="1101"/>
      <c r="O136" s="1101"/>
      <c r="P136" s="1101"/>
      <c r="Q136" s="1101"/>
      <c r="R136" s="1101"/>
    </row>
    <row r="137" spans="1:18" ht="14.4" thickTop="1" thickBot="1">
      <c r="A137" s="1272" t="s">
        <v>69</v>
      </c>
      <c r="B137" s="343" t="s">
        <v>54</v>
      </c>
      <c r="C137" s="603">
        <v>2.5707216363941647</v>
      </c>
      <c r="D137" s="376">
        <v>1.4800846795949858</v>
      </c>
      <c r="E137" s="376">
        <v>1.7137175222789027</v>
      </c>
      <c r="F137" s="376">
        <v>2.5370310941750498</v>
      </c>
      <c r="G137" s="376">
        <v>1.9327475213842635</v>
      </c>
      <c r="H137" s="376">
        <v>0.71384718574437855</v>
      </c>
      <c r="N137" s="1101"/>
      <c r="O137" s="1101"/>
      <c r="P137" s="1101"/>
      <c r="Q137" s="1101"/>
      <c r="R137" s="1101"/>
    </row>
    <row r="138" spans="1:18" ht="13.8" thickBot="1">
      <c r="A138" s="1273"/>
      <c r="B138" s="343" t="s">
        <v>55</v>
      </c>
      <c r="C138" s="603">
        <v>0.20381558125722163</v>
      </c>
      <c r="D138" s="376">
        <v>1.0802663872645537</v>
      </c>
      <c r="E138" s="376">
        <v>1.3886186786070764</v>
      </c>
      <c r="F138" s="376">
        <v>1.47545420138258</v>
      </c>
      <c r="G138" s="376">
        <v>2.1929040441085057</v>
      </c>
      <c r="H138" s="376">
        <v>0.62624804477338802</v>
      </c>
      <c r="N138" s="1101"/>
      <c r="O138" s="1101"/>
      <c r="P138" s="1101"/>
      <c r="Q138" s="1101"/>
      <c r="R138" s="1101"/>
    </row>
    <row r="139" spans="1:18" ht="13.8" thickBot="1">
      <c r="A139" s="1273"/>
      <c r="B139" s="343" t="s">
        <v>12</v>
      </c>
      <c r="C139" s="603" t="s">
        <v>107</v>
      </c>
      <c r="D139" s="376" t="s">
        <v>107</v>
      </c>
      <c r="E139" s="376" t="s">
        <v>107</v>
      </c>
      <c r="F139" s="376" t="s">
        <v>107</v>
      </c>
      <c r="G139" s="376" t="s">
        <v>107</v>
      </c>
      <c r="H139" s="376" t="s">
        <v>107</v>
      </c>
      <c r="N139" s="1101"/>
      <c r="O139" s="1101"/>
      <c r="P139" s="1101"/>
      <c r="Q139" s="1101"/>
      <c r="R139" s="1101"/>
    </row>
    <row r="140" spans="1:18" ht="13.8" thickBot="1">
      <c r="A140" s="1273"/>
      <c r="B140" s="343" t="s">
        <v>11</v>
      </c>
      <c r="C140" s="603" t="s">
        <v>107</v>
      </c>
      <c r="D140" s="376" t="s">
        <v>107</v>
      </c>
      <c r="E140" s="376" t="s">
        <v>107</v>
      </c>
      <c r="F140" s="376" t="s">
        <v>107</v>
      </c>
      <c r="G140" s="376" t="s">
        <v>107</v>
      </c>
      <c r="H140" s="376" t="s">
        <v>107</v>
      </c>
      <c r="N140" s="1101"/>
      <c r="O140" s="1101"/>
      <c r="P140" s="1101"/>
      <c r="Q140" s="1101"/>
      <c r="R140" s="1101"/>
    </row>
    <row r="141" spans="1:18" ht="13.8" thickBot="1">
      <c r="A141" s="1273"/>
      <c r="B141" s="343" t="s">
        <v>57</v>
      </c>
      <c r="C141" s="603" t="s">
        <v>107</v>
      </c>
      <c r="D141" s="376" t="s">
        <v>107</v>
      </c>
      <c r="E141" s="376" t="s">
        <v>107</v>
      </c>
      <c r="F141" s="376" t="s">
        <v>107</v>
      </c>
      <c r="G141" s="376" t="s">
        <v>107</v>
      </c>
      <c r="H141" s="376" t="s">
        <v>107</v>
      </c>
      <c r="N141" s="1101"/>
      <c r="O141" s="1101"/>
      <c r="P141" s="1101"/>
      <c r="Q141" s="1101"/>
      <c r="R141" s="1101"/>
    </row>
    <row r="142" spans="1:18" ht="13.8" thickBot="1">
      <c r="A142" s="1273" t="s">
        <v>70</v>
      </c>
      <c r="B142" s="343" t="s">
        <v>21</v>
      </c>
      <c r="C142" s="603">
        <v>0.65300902779583925</v>
      </c>
      <c r="D142" s="376">
        <v>0.87732152141127817</v>
      </c>
      <c r="E142" s="376">
        <v>1.0898596345672398</v>
      </c>
      <c r="F142" s="376">
        <v>1.3996964550818654</v>
      </c>
      <c r="G142" s="376">
        <v>1.1480460568550075</v>
      </c>
      <c r="H142" s="376">
        <v>0.6885055346864517</v>
      </c>
      <c r="N142" s="1101"/>
      <c r="O142" s="1101"/>
      <c r="P142" s="1101"/>
      <c r="Q142" s="1101"/>
      <c r="R142" s="1101"/>
    </row>
    <row r="143" spans="1:18" ht="13.8" thickBot="1">
      <c r="A143" s="1273"/>
      <c r="B143" s="343" t="s">
        <v>88</v>
      </c>
      <c r="C143" s="603">
        <v>0.82371728862451854</v>
      </c>
      <c r="D143" s="376">
        <v>0.85191281072592284</v>
      </c>
      <c r="E143" s="376">
        <v>0.94949453197956146</v>
      </c>
      <c r="F143" s="376">
        <v>0.85191281072592284</v>
      </c>
      <c r="G143" s="376" t="s">
        <v>159</v>
      </c>
      <c r="H143" s="376">
        <v>0.35245353932613877</v>
      </c>
      <c r="N143" s="1101"/>
      <c r="O143" s="1101"/>
      <c r="P143" s="1101"/>
      <c r="Q143" s="1101"/>
      <c r="R143" s="1101"/>
    </row>
    <row r="144" spans="1:18" ht="13.8" thickBot="1">
      <c r="A144" s="1274"/>
      <c r="B144" s="343" t="s">
        <v>160</v>
      </c>
      <c r="C144" s="603">
        <v>1.441605744482735</v>
      </c>
      <c r="D144" s="376">
        <v>1.6899386489808932</v>
      </c>
      <c r="E144" s="376">
        <v>1.9758995963286523</v>
      </c>
      <c r="F144" s="376">
        <v>2.0473513888394423</v>
      </c>
      <c r="G144" s="376">
        <v>4.2629941300990684</v>
      </c>
      <c r="H144" s="376">
        <v>0.51028443325623785</v>
      </c>
      <c r="J144" s="125"/>
      <c r="N144" s="1101"/>
      <c r="O144" s="1101"/>
      <c r="P144" s="1101"/>
      <c r="Q144" s="1101"/>
      <c r="R144" s="1101"/>
    </row>
    <row r="145" spans="1:18" ht="13.8" thickBot="1">
      <c r="A145" s="1275" t="s">
        <v>71</v>
      </c>
      <c r="B145" s="343" t="s">
        <v>20</v>
      </c>
      <c r="C145" s="603">
        <v>0.64520525576700061</v>
      </c>
      <c r="D145" s="376">
        <v>0.59158542494863464</v>
      </c>
      <c r="E145" s="376">
        <v>0.59158542494863464</v>
      </c>
      <c r="F145" s="376">
        <v>0.59158542494863464</v>
      </c>
      <c r="G145" s="376" t="s">
        <v>159</v>
      </c>
      <c r="H145" s="376">
        <v>0.33632782821722251</v>
      </c>
      <c r="N145" s="1101"/>
      <c r="O145" s="1101"/>
      <c r="P145" s="1101"/>
      <c r="Q145" s="1101"/>
      <c r="R145" s="1101"/>
    </row>
    <row r="146" spans="1:18" ht="13.8" thickBot="1">
      <c r="A146" s="1273"/>
      <c r="B146" s="343" t="s">
        <v>19</v>
      </c>
      <c r="C146" s="603">
        <v>2.2263834444140738</v>
      </c>
      <c r="D146" s="376">
        <v>2.0643483231707287</v>
      </c>
      <c r="E146" s="376">
        <v>2.0643483231707287</v>
      </c>
      <c r="F146" s="376">
        <v>2.0643483231707287</v>
      </c>
      <c r="G146" s="376" t="s">
        <v>159</v>
      </c>
      <c r="H146" s="376">
        <v>0.53916646300375581</v>
      </c>
      <c r="N146" s="1101"/>
      <c r="O146" s="1101"/>
      <c r="P146" s="1101"/>
      <c r="Q146" s="1101"/>
      <c r="R146" s="1101"/>
    </row>
    <row r="147" spans="1:18" ht="13.8" thickBot="1">
      <c r="A147" s="1273"/>
      <c r="B147" s="343" t="s">
        <v>91</v>
      </c>
      <c r="C147" s="603" t="s">
        <v>107</v>
      </c>
      <c r="D147" s="376" t="s">
        <v>107</v>
      </c>
      <c r="E147" s="376" t="s">
        <v>107</v>
      </c>
      <c r="F147" s="376" t="s">
        <v>107</v>
      </c>
      <c r="G147" s="376" t="s">
        <v>107</v>
      </c>
      <c r="H147" s="376" t="s">
        <v>107</v>
      </c>
      <c r="M147" s="125"/>
      <c r="N147" s="1153"/>
      <c r="O147" s="1153"/>
      <c r="P147" s="1153"/>
      <c r="Q147" s="1101"/>
      <c r="R147" s="1101"/>
    </row>
    <row r="148" spans="1:18" ht="13.8" thickBot="1">
      <c r="A148" s="1273"/>
      <c r="B148" s="343" t="s">
        <v>93</v>
      </c>
      <c r="C148" s="603" t="s">
        <v>107</v>
      </c>
      <c r="D148" s="376" t="s">
        <v>107</v>
      </c>
      <c r="E148" s="376" t="s">
        <v>107</v>
      </c>
      <c r="F148" s="376" t="s">
        <v>107</v>
      </c>
      <c r="G148" s="376" t="s">
        <v>107</v>
      </c>
      <c r="H148" s="376" t="s">
        <v>107</v>
      </c>
      <c r="M148" s="125"/>
      <c r="N148" s="1153"/>
      <c r="O148" s="1153"/>
      <c r="P148" s="1153"/>
      <c r="Q148" s="1101"/>
      <c r="R148" s="1101"/>
    </row>
    <row r="149" spans="1:18" ht="13.8" thickBot="1">
      <c r="A149" s="1266" t="s">
        <v>72</v>
      </c>
      <c r="B149" s="343" t="s">
        <v>14</v>
      </c>
      <c r="C149" s="603">
        <v>2.5093807070498078</v>
      </c>
      <c r="D149" s="376">
        <v>2.0876738469168914</v>
      </c>
      <c r="E149" s="376">
        <v>2.4233115740393094</v>
      </c>
      <c r="F149" s="376">
        <v>2.8277194322817794</v>
      </c>
      <c r="G149" s="376">
        <v>0.97085652845282289</v>
      </c>
      <c r="H149" s="376">
        <v>1.9696699073884611</v>
      </c>
      <c r="M149" s="125"/>
      <c r="N149" s="1153"/>
      <c r="O149" s="1153"/>
      <c r="P149" s="1153"/>
      <c r="Q149" s="1101"/>
      <c r="R149" s="1101"/>
    </row>
    <row r="150" spans="1:18" ht="13.8" thickBot="1">
      <c r="A150" s="1266"/>
      <c r="B150" s="343" t="s">
        <v>24</v>
      </c>
      <c r="C150" s="603">
        <v>2.04</v>
      </c>
      <c r="D150" s="376">
        <v>1.625099646772999</v>
      </c>
      <c r="E150" s="376">
        <v>1.8868804990393921</v>
      </c>
      <c r="F150" s="376">
        <v>2.064386801040937</v>
      </c>
      <c r="G150" s="376">
        <v>1.2088171481657524</v>
      </c>
      <c r="H150" s="376">
        <v>1.3895649456312966</v>
      </c>
      <c r="M150" s="125"/>
      <c r="N150" s="1153"/>
      <c r="O150" s="1153"/>
      <c r="P150" s="1153"/>
      <c r="Q150" s="1101"/>
      <c r="R150" s="1101"/>
    </row>
    <row r="151" spans="1:18" ht="13.8" thickBot="1">
      <c r="A151" s="1267"/>
      <c r="B151" s="344" t="s">
        <v>15</v>
      </c>
      <c r="C151" s="330">
        <v>9.7382449404915388</v>
      </c>
      <c r="D151" s="604">
        <v>13.556550869413805</v>
      </c>
      <c r="E151" s="601">
        <v>13.556550869413805</v>
      </c>
      <c r="F151" s="601">
        <v>3.0189878116481399</v>
      </c>
      <c r="G151" s="601">
        <v>433.33333333333331</v>
      </c>
      <c r="H151" s="601">
        <v>3.0189878116481399</v>
      </c>
      <c r="M151" s="218"/>
      <c r="N151" s="628"/>
      <c r="O151" s="628"/>
      <c r="P151" s="628"/>
      <c r="Q151" s="1101"/>
      <c r="R151" s="1101"/>
    </row>
    <row r="152" spans="1:18" ht="13.5" customHeight="1">
      <c r="A152" s="606" t="s">
        <v>161</v>
      </c>
      <c r="B152" s="103"/>
      <c r="C152" s="329"/>
      <c r="D152" s="103"/>
      <c r="E152" s="103"/>
      <c r="F152" s="103"/>
      <c r="G152" s="103"/>
      <c r="M152" s="125"/>
      <c r="N152" s="1153"/>
      <c r="O152" s="1153"/>
      <c r="P152" s="1153"/>
      <c r="Q152" s="1101"/>
      <c r="R152" s="1101"/>
    </row>
    <row r="153" spans="1:18">
      <c r="A153" s="607" t="s">
        <v>162</v>
      </c>
      <c r="B153" s="324"/>
      <c r="C153" s="324"/>
      <c r="D153" s="324"/>
      <c r="E153" s="324"/>
      <c r="F153" s="324"/>
      <c r="G153" s="324"/>
      <c r="H153" s="324"/>
      <c r="I153" s="324"/>
      <c r="M153" s="125"/>
      <c r="N153" s="1153"/>
      <c r="O153" s="1153"/>
      <c r="P153" s="1153"/>
      <c r="Q153" s="1153"/>
      <c r="R153" s="1153"/>
    </row>
    <row r="154" spans="1:18">
      <c r="A154" s="234" t="s">
        <v>163</v>
      </c>
      <c r="B154" s="103"/>
      <c r="C154" s="103"/>
      <c r="D154" s="103"/>
      <c r="E154" s="103"/>
      <c r="F154" s="103"/>
      <c r="G154" s="103"/>
      <c r="M154" s="125"/>
      <c r="N154" s="1153"/>
      <c r="O154" s="1153"/>
      <c r="P154" s="1153"/>
      <c r="Q154" s="1153"/>
      <c r="R154" s="1153"/>
    </row>
    <row r="155" spans="1:18">
      <c r="A155" s="1120"/>
      <c r="B155" s="103"/>
      <c r="C155" s="103"/>
      <c r="D155" s="103"/>
      <c r="E155" s="103"/>
      <c r="F155" s="103"/>
      <c r="G155" s="103"/>
      <c r="M155" s="125"/>
      <c r="N155" s="1153"/>
      <c r="O155" s="1153"/>
      <c r="P155" s="1153"/>
      <c r="Q155" s="1153"/>
      <c r="R155" s="1153"/>
    </row>
    <row r="156" spans="1:18">
      <c r="A156" s="44"/>
      <c r="N156" s="1101"/>
      <c r="O156" s="1101"/>
      <c r="P156" s="1101"/>
      <c r="Q156" s="1101"/>
      <c r="R156" s="1101"/>
    </row>
    <row r="157" spans="1:18">
      <c r="A157" s="1099" t="s">
        <v>164</v>
      </c>
      <c r="B157" s="1099"/>
      <c r="C157" s="1099"/>
      <c r="D157" s="1099"/>
      <c r="E157" s="1099"/>
      <c r="F157" s="1099"/>
      <c r="N157" s="1101"/>
      <c r="O157" s="1101"/>
      <c r="P157" s="1101"/>
      <c r="Q157" s="1101"/>
      <c r="R157" s="1101"/>
    </row>
    <row r="158" spans="1:18" ht="27" thickBot="1">
      <c r="A158" s="1139"/>
      <c r="B158" s="1139" t="s">
        <v>152</v>
      </c>
      <c r="C158" s="1139" t="s">
        <v>153</v>
      </c>
      <c r="D158" s="1139" t="s">
        <v>154</v>
      </c>
      <c r="E158" s="1139" t="s">
        <v>155</v>
      </c>
      <c r="F158" s="1139" t="s">
        <v>156</v>
      </c>
      <c r="N158" s="1101"/>
      <c r="O158" s="1101"/>
      <c r="P158" s="1101"/>
      <c r="Q158" s="1101"/>
      <c r="R158" s="1101"/>
    </row>
    <row r="159" spans="1:18" ht="14.4" thickTop="1" thickBot="1">
      <c r="A159" s="110" t="s">
        <v>165</v>
      </c>
      <c r="B159" s="376">
        <v>1.4173019926614694</v>
      </c>
      <c r="C159" s="376">
        <v>1.6462910496497563</v>
      </c>
      <c r="D159" s="376">
        <v>2.0175473662322321</v>
      </c>
      <c r="E159" s="376">
        <v>2.1013190504705621</v>
      </c>
      <c r="F159" s="376">
        <v>0.72817915991497073</v>
      </c>
      <c r="N159" s="1101"/>
      <c r="O159" s="1101"/>
      <c r="P159" s="1101"/>
      <c r="Q159" s="1101"/>
      <c r="R159" s="1101"/>
    </row>
    <row r="160" spans="1:18" ht="13.8" thickBot="1">
      <c r="A160" s="110" t="s">
        <v>166</v>
      </c>
      <c r="B160" s="376">
        <v>1.3481669755013088</v>
      </c>
      <c r="C160" s="376">
        <v>1.5858142197738179</v>
      </c>
      <c r="D160" s="376">
        <v>2.0781286608820899</v>
      </c>
      <c r="E160" s="376">
        <v>2.0832705473364102</v>
      </c>
      <c r="F160" s="376">
        <v>0.65328739756874599</v>
      </c>
      <c r="N160" s="1101"/>
      <c r="O160" s="1101"/>
      <c r="P160" s="1101"/>
      <c r="Q160" s="1101"/>
      <c r="R160" s="1101"/>
    </row>
    <row r="161" spans="1:16" ht="13.8" thickBot="1">
      <c r="A161" s="111" t="s">
        <v>167</v>
      </c>
      <c r="B161" s="376">
        <v>1.1989378958175312</v>
      </c>
      <c r="C161" s="376">
        <v>1.4371136176316337</v>
      </c>
      <c r="D161" s="376">
        <v>1.6179750860545534</v>
      </c>
      <c r="E161" s="376">
        <v>2.6240133637324279</v>
      </c>
      <c r="F161" s="376">
        <v>0.54649597459464572</v>
      </c>
      <c r="N161" s="1101"/>
      <c r="O161" s="1101"/>
      <c r="P161" s="1101"/>
    </row>
    <row r="162" spans="1:16" ht="13.8" thickBot="1">
      <c r="A162" s="111" t="s">
        <v>168</v>
      </c>
      <c r="B162" s="376">
        <v>1.3998043231344357</v>
      </c>
      <c r="C162" s="376">
        <v>1.6362092492063487</v>
      </c>
      <c r="D162" s="376">
        <v>2.2810244068590748</v>
      </c>
      <c r="E162" s="376">
        <v>1.9380915336245648</v>
      </c>
      <c r="F162" s="376">
        <v>0.69581336594287257</v>
      </c>
      <c r="N162" s="1101"/>
      <c r="O162" s="1101"/>
      <c r="P162" s="1101"/>
    </row>
    <row r="163" spans="1:16" ht="13.8" thickBot="1">
      <c r="A163" s="112" t="s">
        <v>72</v>
      </c>
      <c r="B163" s="331">
        <v>2.0049947426010366</v>
      </c>
      <c r="C163" s="331">
        <v>2.2594727552634262</v>
      </c>
      <c r="D163" s="331">
        <v>2.2209815494156078</v>
      </c>
      <c r="E163" s="331">
        <v>1.4562454477114051</v>
      </c>
      <c r="F163" s="331">
        <v>1.575867760843521</v>
      </c>
      <c r="N163" s="1101"/>
      <c r="O163" s="1101"/>
      <c r="P163" s="1101"/>
    </row>
    <row r="164" spans="1:16">
      <c r="A164" s="234" t="s">
        <v>169</v>
      </c>
      <c r="N164" s="1101"/>
      <c r="O164" s="1101"/>
      <c r="P164" s="1101"/>
    </row>
    <row r="165" spans="1:16">
      <c r="A165" s="1120"/>
      <c r="N165" s="1101"/>
      <c r="O165" s="1101"/>
      <c r="P165" s="1101"/>
    </row>
    <row r="166" spans="1:16">
      <c r="A166" s="1120"/>
      <c r="M166" s="125"/>
      <c r="N166" s="1153"/>
      <c r="O166" s="1153"/>
      <c r="P166" s="1153"/>
    </row>
    <row r="167" spans="1:16">
      <c r="A167" s="1099" t="s">
        <v>170</v>
      </c>
      <c r="B167" s="1099"/>
      <c r="C167" s="1099"/>
      <c r="D167" s="1099"/>
      <c r="E167" s="1099"/>
      <c r="F167" s="1099"/>
      <c r="G167" s="1099"/>
      <c r="H167" s="1099"/>
      <c r="I167" s="1099"/>
      <c r="N167" s="1101"/>
      <c r="O167" s="1101"/>
      <c r="P167" s="1101"/>
    </row>
    <row r="168" spans="1:16" ht="27" thickBot="1">
      <c r="A168" s="1116" t="s">
        <v>60</v>
      </c>
      <c r="B168" s="1116" t="s">
        <v>78</v>
      </c>
      <c r="C168" s="602" t="s">
        <v>152</v>
      </c>
      <c r="D168" s="497" t="s">
        <v>152</v>
      </c>
      <c r="E168" s="497" t="s">
        <v>153</v>
      </c>
      <c r="F168" s="497" t="s">
        <v>154</v>
      </c>
      <c r="G168" s="497" t="s">
        <v>155</v>
      </c>
      <c r="H168" s="497" t="s">
        <v>156</v>
      </c>
      <c r="N168" s="1101"/>
      <c r="O168" s="1101"/>
      <c r="P168" s="1101"/>
    </row>
    <row r="169" spans="1:16" ht="13.8" thickBot="1">
      <c r="A169" s="108"/>
      <c r="B169" s="109"/>
      <c r="C169" s="118" t="s">
        <v>157</v>
      </c>
      <c r="D169" s="1271" t="s">
        <v>158</v>
      </c>
      <c r="E169" s="1271"/>
      <c r="F169" s="1271"/>
      <c r="G169" s="1271"/>
      <c r="H169" s="1271"/>
      <c r="N169" s="1101"/>
      <c r="O169" s="1101"/>
      <c r="P169" s="1101"/>
    </row>
    <row r="170" spans="1:16" ht="14.4" thickTop="1" thickBot="1">
      <c r="A170" s="1272" t="s">
        <v>69</v>
      </c>
      <c r="B170" s="343" t="s">
        <v>54</v>
      </c>
      <c r="C170" s="603">
        <v>2.0260189143967406</v>
      </c>
      <c r="D170" s="376">
        <v>1.5352331716947367</v>
      </c>
      <c r="E170" s="376">
        <v>1.8356196399164304</v>
      </c>
      <c r="F170" s="376">
        <v>3.6330231221470175</v>
      </c>
      <c r="G170" s="376">
        <v>1.5278244652715141</v>
      </c>
      <c r="H170" s="376">
        <v>0.92519020338284719</v>
      </c>
      <c r="N170" s="1101"/>
      <c r="O170" s="1101"/>
      <c r="P170" s="1101"/>
    </row>
    <row r="171" spans="1:16" ht="13.8" thickBot="1">
      <c r="A171" s="1273"/>
      <c r="B171" s="343" t="s">
        <v>55</v>
      </c>
      <c r="C171" s="603">
        <v>0.94499456182579733</v>
      </c>
      <c r="D171" s="376">
        <v>1.0204148970609843</v>
      </c>
      <c r="E171" s="376">
        <v>1.2692475448791007</v>
      </c>
      <c r="F171" s="376">
        <v>1.6515261767187093</v>
      </c>
      <c r="G171" s="376">
        <v>1.3210723994603066</v>
      </c>
      <c r="H171" s="376">
        <v>0.72664513552424104</v>
      </c>
      <c r="N171" s="1101"/>
      <c r="O171" s="1101"/>
      <c r="P171" s="1101"/>
    </row>
    <row r="172" spans="1:16" ht="13.8" thickBot="1">
      <c r="A172" s="1273"/>
      <c r="B172" s="343" t="s">
        <v>12</v>
      </c>
      <c r="C172" s="603">
        <v>0.35050510946768454</v>
      </c>
      <c r="D172" s="376">
        <v>0.56431476166661854</v>
      </c>
      <c r="E172" s="376">
        <v>0.71298470064903152</v>
      </c>
      <c r="F172" s="376">
        <v>0.66031636558660423</v>
      </c>
      <c r="G172" s="376">
        <v>2.0631476279786982</v>
      </c>
      <c r="H172" s="376">
        <v>0.43670912806327011</v>
      </c>
      <c r="N172" s="1101"/>
      <c r="O172" s="1101"/>
      <c r="P172" s="1101"/>
    </row>
    <row r="173" spans="1:16" ht="13.8" thickBot="1">
      <c r="A173" s="1273"/>
      <c r="B173" s="343" t="s">
        <v>11</v>
      </c>
      <c r="C173" s="603">
        <v>2.4187854881669533</v>
      </c>
      <c r="D173" s="376">
        <v>5.0606625037637469</v>
      </c>
      <c r="E173" s="376">
        <v>5.4244224288394127</v>
      </c>
      <c r="F173" s="376">
        <v>5.0606625037637469</v>
      </c>
      <c r="G173" s="376">
        <v>14.103013709458157</v>
      </c>
      <c r="H173" s="376">
        <v>0.62868694081003662</v>
      </c>
      <c r="N173" s="1101"/>
      <c r="O173" s="1101"/>
      <c r="P173" s="1101"/>
    </row>
    <row r="174" spans="1:16" ht="13.8" thickBot="1">
      <c r="A174" s="1273"/>
      <c r="B174" s="343" t="s">
        <v>57</v>
      </c>
      <c r="C174" s="603">
        <v>1.2869800957471398</v>
      </c>
      <c r="D174" s="376">
        <v>0.99963480228282509</v>
      </c>
      <c r="E174" s="376">
        <v>1.1959975730783243</v>
      </c>
      <c r="F174" s="376">
        <v>1.6351611401466801</v>
      </c>
      <c r="G174" s="376">
        <v>1.339258887121257</v>
      </c>
      <c r="H174" s="376">
        <v>0.71685999647860632</v>
      </c>
      <c r="N174" s="1101"/>
      <c r="O174" s="1101"/>
      <c r="P174" s="1101"/>
    </row>
    <row r="175" spans="1:16" ht="13.8" thickBot="1">
      <c r="A175" s="1273" t="s">
        <v>70</v>
      </c>
      <c r="B175" s="343" t="s">
        <v>21</v>
      </c>
      <c r="C175" s="603">
        <v>0.88249090833294541</v>
      </c>
      <c r="D175" s="376">
        <v>1.1934869602705231</v>
      </c>
      <c r="E175" s="376">
        <v>1.4068914406785631</v>
      </c>
      <c r="F175" s="376">
        <v>1.9830161856925617</v>
      </c>
      <c r="G175" s="376">
        <v>1.6821295101094744</v>
      </c>
      <c r="H175" s="376">
        <v>0.70719900480663866</v>
      </c>
      <c r="N175" s="1101"/>
      <c r="O175" s="1101"/>
      <c r="P175" s="1101"/>
    </row>
    <row r="176" spans="1:16" ht="13.8" thickBot="1">
      <c r="A176" s="1273"/>
      <c r="B176" s="343" t="s">
        <v>88</v>
      </c>
      <c r="C176" s="603">
        <v>1.2766478321815933</v>
      </c>
      <c r="D176" s="376">
        <v>1.2911523939098977</v>
      </c>
      <c r="E176" s="376">
        <v>1.4101973197460347</v>
      </c>
      <c r="F176" s="376">
        <v>1.2892305149104186</v>
      </c>
      <c r="G176" s="376" t="s">
        <v>159</v>
      </c>
      <c r="H176" s="376">
        <v>0.4014964679572266</v>
      </c>
      <c r="N176" s="1101"/>
      <c r="O176" s="1101"/>
      <c r="P176" s="1101"/>
    </row>
    <row r="177" spans="1:18" ht="13.8" thickBot="1">
      <c r="A177" s="1274"/>
      <c r="B177" s="343" t="s">
        <v>160</v>
      </c>
      <c r="C177" s="603">
        <v>1.3483882813403998</v>
      </c>
      <c r="D177" s="376">
        <v>1.117879593008549</v>
      </c>
      <c r="E177" s="376">
        <v>1.2425744212164154</v>
      </c>
      <c r="F177" s="376">
        <v>1.7720529449773932</v>
      </c>
      <c r="G177" s="376">
        <v>3.1413081036370962</v>
      </c>
      <c r="H177" s="376">
        <v>0.43924711286567686</v>
      </c>
      <c r="J177" s="125"/>
      <c r="N177" s="1101"/>
      <c r="O177" s="1101"/>
      <c r="P177" s="1101"/>
      <c r="Q177" s="1101"/>
      <c r="R177" s="1101"/>
    </row>
    <row r="178" spans="1:18" ht="13.8" thickBot="1">
      <c r="A178" s="1275" t="s">
        <v>71</v>
      </c>
      <c r="B178" s="343" t="s">
        <v>20</v>
      </c>
      <c r="C178" s="603">
        <v>0.4374928439027328</v>
      </c>
      <c r="D178" s="376">
        <v>0.42593959746291021</v>
      </c>
      <c r="E178" s="376">
        <v>0.42593959746291016</v>
      </c>
      <c r="F178" s="376">
        <v>0.42593959746291021</v>
      </c>
      <c r="G178" s="376" t="s">
        <v>159</v>
      </c>
      <c r="H178" s="376">
        <v>0.23637819212707747</v>
      </c>
      <c r="N178" s="1101"/>
      <c r="O178" s="1101"/>
      <c r="P178" s="1101"/>
      <c r="Q178" s="1101"/>
      <c r="R178" s="1101"/>
    </row>
    <row r="179" spans="1:18" ht="13.8" thickBot="1">
      <c r="A179" s="1273"/>
      <c r="B179" s="343" t="s">
        <v>19</v>
      </c>
      <c r="C179" s="603">
        <v>1.2586405500301041</v>
      </c>
      <c r="D179" s="376">
        <v>1.2597542959040819</v>
      </c>
      <c r="E179" s="376">
        <v>1.2597542959040824</v>
      </c>
      <c r="F179" s="376">
        <v>1.2597542959040819</v>
      </c>
      <c r="G179" s="376" t="s">
        <v>159</v>
      </c>
      <c r="H179" s="376">
        <v>0.42563434871795786</v>
      </c>
      <c r="N179" s="1101"/>
      <c r="O179" s="1101"/>
      <c r="P179" s="1101"/>
      <c r="Q179" s="1101"/>
      <c r="R179" s="1101"/>
    </row>
    <row r="180" spans="1:18" ht="13.8" thickBot="1">
      <c r="A180" s="1273"/>
      <c r="B180" s="343" t="s">
        <v>91</v>
      </c>
      <c r="C180" s="603" t="s">
        <v>107</v>
      </c>
      <c r="D180" s="376" t="s">
        <v>107</v>
      </c>
      <c r="E180" s="376" t="s">
        <v>107</v>
      </c>
      <c r="F180" s="376" t="s">
        <v>107</v>
      </c>
      <c r="G180" s="376" t="s">
        <v>107</v>
      </c>
      <c r="H180" s="376" t="s">
        <v>107</v>
      </c>
      <c r="M180" s="125"/>
      <c r="N180" s="1153"/>
      <c r="O180" s="1153"/>
      <c r="P180" s="1153"/>
      <c r="Q180" s="1101"/>
      <c r="R180" s="1101"/>
    </row>
    <row r="181" spans="1:18" ht="13.8" thickBot="1">
      <c r="A181" s="1273"/>
      <c r="B181" s="343" t="s">
        <v>93</v>
      </c>
      <c r="C181" s="603" t="s">
        <v>107</v>
      </c>
      <c r="D181" s="376" t="s">
        <v>107</v>
      </c>
      <c r="E181" s="376" t="s">
        <v>107</v>
      </c>
      <c r="F181" s="376" t="s">
        <v>107</v>
      </c>
      <c r="G181" s="376" t="s">
        <v>107</v>
      </c>
      <c r="H181" s="376" t="s">
        <v>107</v>
      </c>
      <c r="M181" s="125"/>
      <c r="N181" s="1153"/>
      <c r="O181" s="1153"/>
      <c r="P181" s="1153"/>
      <c r="Q181" s="1101"/>
      <c r="R181" s="1101"/>
    </row>
    <row r="182" spans="1:18" ht="13.8" thickBot="1">
      <c r="A182" s="1266" t="s">
        <v>72</v>
      </c>
      <c r="B182" s="343" t="s">
        <v>14</v>
      </c>
      <c r="C182" s="603">
        <v>1.6621195033968552</v>
      </c>
      <c r="D182" s="376">
        <v>1.819064025480553</v>
      </c>
      <c r="E182" s="376">
        <v>2.1097927439145412</v>
      </c>
      <c r="F182" s="376">
        <v>2.9137670458219183</v>
      </c>
      <c r="G182" s="376">
        <v>0.3025165960369019</v>
      </c>
      <c r="H182" s="376">
        <v>2.4143306008980736</v>
      </c>
      <c r="M182" s="125"/>
      <c r="N182" s="1153"/>
      <c r="O182" s="1153"/>
      <c r="P182" s="1153"/>
      <c r="Q182" s="1101"/>
      <c r="R182" s="1101"/>
    </row>
    <row r="183" spans="1:18" ht="13.8" thickBot="1">
      <c r="A183" s="1266"/>
      <c r="B183" s="343" t="s">
        <v>24</v>
      </c>
      <c r="C183" s="603">
        <v>2.2358830585218787</v>
      </c>
      <c r="D183" s="376">
        <v>2.3293965885177554</v>
      </c>
      <c r="E183" s="376">
        <v>2.7019260925223065</v>
      </c>
      <c r="F183" s="376">
        <v>4.6672367732413322</v>
      </c>
      <c r="G183" s="376">
        <v>0.75995277379190163</v>
      </c>
      <c r="H183" s="376">
        <v>2.5026179385328917</v>
      </c>
      <c r="M183" s="125"/>
      <c r="N183" s="1153"/>
      <c r="O183" s="1153"/>
      <c r="P183" s="1153"/>
      <c r="Q183" s="1101"/>
      <c r="R183" s="1101"/>
    </row>
    <row r="184" spans="1:18" ht="13.8" thickBot="1">
      <c r="A184" s="1267"/>
      <c r="B184" s="344" t="s">
        <v>15</v>
      </c>
      <c r="C184" s="330">
        <v>7.9549766738530083</v>
      </c>
      <c r="D184" s="604">
        <v>7.5928081186826377</v>
      </c>
      <c r="E184" s="601">
        <v>7.5928081186826368</v>
      </c>
      <c r="F184" s="601">
        <v>2.4209131654972444</v>
      </c>
      <c r="G184" s="601" t="s">
        <v>159</v>
      </c>
      <c r="H184" s="601">
        <v>2.4209131654972444</v>
      </c>
      <c r="M184" s="218"/>
      <c r="N184" s="628"/>
      <c r="O184" s="628"/>
      <c r="P184" s="628"/>
      <c r="Q184" s="1101"/>
      <c r="R184" s="1101"/>
    </row>
    <row r="185" spans="1:18" ht="13.5" customHeight="1">
      <c r="A185" s="606" t="s">
        <v>161</v>
      </c>
      <c r="B185" s="103"/>
      <c r="C185" s="329"/>
      <c r="D185" s="103"/>
      <c r="E185" s="103"/>
      <c r="F185" s="103"/>
      <c r="G185" s="103"/>
      <c r="M185" s="125"/>
      <c r="N185" s="1153"/>
      <c r="O185" s="1153"/>
      <c r="P185" s="1153"/>
      <c r="Q185" s="1101"/>
      <c r="R185" s="1101"/>
    </row>
    <row r="186" spans="1:18">
      <c r="A186" s="607" t="s">
        <v>162</v>
      </c>
      <c r="B186" s="324"/>
      <c r="C186" s="324"/>
      <c r="D186" s="324"/>
      <c r="E186" s="324"/>
      <c r="F186" s="324"/>
      <c r="G186" s="324"/>
      <c r="H186" s="324"/>
      <c r="I186" s="324"/>
      <c r="M186" s="125"/>
      <c r="N186" s="1153"/>
      <c r="O186" s="1153"/>
      <c r="P186" s="1153"/>
      <c r="Q186" s="1153"/>
      <c r="R186" s="1153"/>
    </row>
    <row r="187" spans="1:18">
      <c r="A187" s="234" t="s">
        <v>163</v>
      </c>
      <c r="B187" s="103"/>
      <c r="C187" s="103"/>
      <c r="D187" s="103"/>
      <c r="E187" s="103"/>
      <c r="F187" s="103"/>
      <c r="G187" s="103"/>
      <c r="M187" s="125"/>
      <c r="N187" s="1153"/>
      <c r="O187" s="1153"/>
      <c r="P187" s="1153"/>
      <c r="Q187" s="1153"/>
      <c r="R187" s="1153"/>
    </row>
    <row r="188" spans="1:18">
      <c r="A188" s="1120"/>
      <c r="B188" s="103"/>
      <c r="C188" s="103"/>
      <c r="D188" s="103"/>
      <c r="E188" s="103"/>
      <c r="F188" s="103"/>
      <c r="G188" s="103"/>
      <c r="M188" s="125"/>
      <c r="N188" s="1153"/>
      <c r="O188" s="1153"/>
      <c r="P188" s="1153"/>
      <c r="Q188" s="1153"/>
      <c r="R188" s="1153"/>
    </row>
    <row r="189" spans="1:18">
      <c r="A189" s="1120"/>
      <c r="B189" s="103"/>
      <c r="C189" s="103"/>
      <c r="D189" s="103"/>
      <c r="E189" s="103"/>
      <c r="F189" s="103"/>
      <c r="G189" s="103"/>
      <c r="N189" s="1101"/>
      <c r="O189" s="1101"/>
      <c r="P189" s="1101"/>
      <c r="Q189" s="1153"/>
      <c r="R189" s="1153"/>
    </row>
    <row r="190" spans="1:18">
      <c r="A190" s="1099" t="s">
        <v>171</v>
      </c>
      <c r="B190" s="1099"/>
      <c r="C190" s="1099"/>
      <c r="D190" s="1099"/>
      <c r="E190" s="1099"/>
      <c r="F190" s="1099"/>
      <c r="N190" s="1101"/>
      <c r="O190" s="1101"/>
      <c r="P190" s="1101"/>
      <c r="Q190" s="1101"/>
      <c r="R190" s="1101"/>
    </row>
    <row r="191" spans="1:18" ht="27" thickBot="1">
      <c r="A191" s="1139"/>
      <c r="B191" s="1139" t="s">
        <v>152</v>
      </c>
      <c r="C191" s="1139" t="s">
        <v>153</v>
      </c>
      <c r="D191" s="1139" t="s">
        <v>154</v>
      </c>
      <c r="E191" s="1139" t="s">
        <v>155</v>
      </c>
      <c r="F191" s="1139" t="s">
        <v>156</v>
      </c>
      <c r="N191" s="1101"/>
      <c r="O191" s="1101"/>
      <c r="P191" s="1101"/>
      <c r="Q191" s="1101"/>
      <c r="R191" s="1101"/>
    </row>
    <row r="192" spans="1:18" ht="14.4" thickTop="1" thickBot="1">
      <c r="A192" s="110" t="s">
        <v>165</v>
      </c>
      <c r="B192" s="376">
        <v>1.6301461340747263</v>
      </c>
      <c r="C192" s="376">
        <v>1.9044075063204029</v>
      </c>
      <c r="D192" s="376">
        <v>3.0014871508184888</v>
      </c>
      <c r="E192" s="376">
        <v>1.7671387551327795</v>
      </c>
      <c r="F192" s="376">
        <v>0.95454686414116274</v>
      </c>
      <c r="N192" s="1101"/>
      <c r="O192" s="1101"/>
      <c r="P192" s="1101"/>
      <c r="Q192" s="1101"/>
      <c r="R192" s="1101"/>
    </row>
    <row r="193" spans="1:16" ht="13.8" thickBot="1">
      <c r="A193" s="110" t="s">
        <v>166</v>
      </c>
      <c r="B193" s="376">
        <v>1.4475730301669476</v>
      </c>
      <c r="C193" s="376">
        <v>1.7107966565574515</v>
      </c>
      <c r="D193" s="376">
        <v>2.798269757609491</v>
      </c>
      <c r="E193" s="376">
        <v>1.8268090132196122</v>
      </c>
      <c r="F193" s="376">
        <v>0.77855862087105043</v>
      </c>
      <c r="N193" s="1101"/>
      <c r="O193" s="1101"/>
      <c r="P193" s="1101"/>
    </row>
    <row r="194" spans="1:16" ht="13.8" thickBot="1">
      <c r="A194" s="111" t="s">
        <v>167</v>
      </c>
      <c r="B194" s="376">
        <v>1.1784075094700988</v>
      </c>
      <c r="C194" s="376">
        <v>1.3510196701361248</v>
      </c>
      <c r="D194" s="376">
        <v>1.7964773063985584</v>
      </c>
      <c r="E194" s="376">
        <v>2.4998244568288839</v>
      </c>
      <c r="F194" s="376">
        <v>0.54809537294229937</v>
      </c>
      <c r="N194" s="1101"/>
      <c r="O194" s="1101"/>
      <c r="P194" s="1101"/>
    </row>
    <row r="195" spans="1:16" ht="13.8" thickBot="1">
      <c r="A195" s="111" t="s">
        <v>168</v>
      </c>
      <c r="B195" s="376">
        <v>1.5222429621578779</v>
      </c>
      <c r="C195" s="376">
        <v>1.8106033592823469</v>
      </c>
      <c r="D195" s="376">
        <v>3.1789671624345761</v>
      </c>
      <c r="E195" s="376">
        <v>1.6763416311346926</v>
      </c>
      <c r="F195" s="376">
        <v>0.85584021796672716</v>
      </c>
      <c r="N195" s="1101"/>
      <c r="O195" s="1101"/>
      <c r="P195" s="1101"/>
    </row>
    <row r="196" spans="1:16" ht="13.8" thickBot="1">
      <c r="A196" s="112" t="s">
        <v>72</v>
      </c>
      <c r="B196" s="331">
        <v>2.4633683708022085</v>
      </c>
      <c r="C196" s="331">
        <v>2.8233607968514303</v>
      </c>
      <c r="D196" s="331">
        <v>4.276010322940782</v>
      </c>
      <c r="E196" s="331">
        <v>0.87357758087897963</v>
      </c>
      <c r="F196" s="331">
        <v>2.4936192565962343</v>
      </c>
      <c r="N196" s="1101"/>
      <c r="O196" s="1101"/>
      <c r="P196" s="1101"/>
    </row>
    <row r="197" spans="1:16">
      <c r="A197" s="234" t="s">
        <v>169</v>
      </c>
      <c r="N197" s="1101"/>
      <c r="O197" s="1101"/>
      <c r="P197" s="1101"/>
    </row>
    <row r="198" spans="1:16">
      <c r="A198" s="1120"/>
      <c r="N198" s="1101"/>
      <c r="O198" s="1101"/>
      <c r="P198" s="1101"/>
    </row>
    <row r="199" spans="1:16">
      <c r="A199" s="1120"/>
      <c r="M199" s="125"/>
      <c r="N199" s="1153"/>
      <c r="O199" s="1153"/>
      <c r="P199" s="1153"/>
    </row>
    <row r="200" spans="1:16" s="1078" customFormat="1">
      <c r="A200" s="1099" t="s">
        <v>172</v>
      </c>
      <c r="B200" s="1099"/>
      <c r="C200" s="1099"/>
      <c r="D200" s="1099"/>
      <c r="E200" s="1099"/>
      <c r="F200" s="1099"/>
      <c r="G200" s="1099"/>
      <c r="H200" s="1099"/>
      <c r="I200" s="1099"/>
      <c r="J200" s="30"/>
      <c r="K200" s="86"/>
      <c r="L200" s="30"/>
      <c r="M200" s="30"/>
      <c r="N200" s="1101"/>
      <c r="O200" s="1101"/>
      <c r="P200" s="1101"/>
    </row>
    <row r="201" spans="1:16" s="1078" customFormat="1" ht="27" thickBot="1">
      <c r="A201" s="1116" t="s">
        <v>60</v>
      </c>
      <c r="B201" s="1116" t="s">
        <v>78</v>
      </c>
      <c r="C201" s="602" t="s">
        <v>152</v>
      </c>
      <c r="D201" s="497" t="s">
        <v>152</v>
      </c>
      <c r="E201" s="497" t="s">
        <v>153</v>
      </c>
      <c r="F201" s="497" t="s">
        <v>154</v>
      </c>
      <c r="G201" s="497" t="s">
        <v>155</v>
      </c>
      <c r="H201" s="497" t="s">
        <v>156</v>
      </c>
      <c r="I201" s="30"/>
      <c r="J201" s="30"/>
      <c r="K201" s="86"/>
      <c r="L201" s="30"/>
      <c r="M201" s="30"/>
      <c r="N201" s="1101"/>
      <c r="O201" s="1101"/>
      <c r="P201" s="1101"/>
    </row>
    <row r="202" spans="1:16" s="1078" customFormat="1" ht="13.8" thickBot="1">
      <c r="A202" s="108"/>
      <c r="B202" s="109"/>
      <c r="C202" s="118" t="s">
        <v>157</v>
      </c>
      <c r="D202" s="1271" t="s">
        <v>158</v>
      </c>
      <c r="E202" s="1271"/>
      <c r="F202" s="1271"/>
      <c r="G202" s="1271"/>
      <c r="H202" s="1271"/>
      <c r="I202" s="30"/>
      <c r="J202" s="30"/>
      <c r="K202" s="86"/>
      <c r="L202" s="30"/>
      <c r="M202" s="30"/>
      <c r="N202" s="1101"/>
      <c r="O202" s="1101"/>
      <c r="P202" s="1101"/>
    </row>
    <row r="203" spans="1:16" s="1078" customFormat="1" ht="14.4" thickTop="1" thickBot="1">
      <c r="A203" s="1272" t="s">
        <v>69</v>
      </c>
      <c r="B203" s="343" t="s">
        <v>54</v>
      </c>
      <c r="C203" s="1034">
        <v>1.2458079214890001</v>
      </c>
      <c r="D203" s="499">
        <v>1.3362895301805644</v>
      </c>
      <c r="E203" s="499">
        <v>1.5935595528228272</v>
      </c>
      <c r="F203" s="499">
        <v>4.8305208275086189</v>
      </c>
      <c r="G203" s="499">
        <v>1.3405628741611413</v>
      </c>
      <c r="H203" s="499">
        <v>0.91085198269898249</v>
      </c>
      <c r="I203" s="30"/>
      <c r="J203" s="30"/>
      <c r="K203" s="86"/>
      <c r="L203" s="30"/>
      <c r="M203" s="30"/>
      <c r="N203" s="1101"/>
      <c r="O203" s="1101"/>
      <c r="P203" s="1101"/>
    </row>
    <row r="204" spans="1:16" s="1078" customFormat="1" ht="13.8" thickBot="1">
      <c r="A204" s="1273"/>
      <c r="B204" s="343" t="s">
        <v>55</v>
      </c>
      <c r="C204" s="1034">
        <v>1.1325439947236</v>
      </c>
      <c r="D204" s="499">
        <v>1.2493067323488718</v>
      </c>
      <c r="E204" s="499">
        <v>1.554708103263875</v>
      </c>
      <c r="F204" s="499">
        <v>2.9148859305489392</v>
      </c>
      <c r="G204" s="499">
        <v>1.3156850857302844</v>
      </c>
      <c r="H204" s="499">
        <v>0.82971792041767389</v>
      </c>
      <c r="I204" s="30"/>
      <c r="J204" s="30"/>
      <c r="K204" s="86"/>
      <c r="L204" s="30"/>
      <c r="M204" s="30"/>
      <c r="N204" s="1101"/>
      <c r="O204" s="1101"/>
      <c r="P204" s="1101"/>
    </row>
    <row r="205" spans="1:16" s="1078" customFormat="1" ht="13.8" thickBot="1">
      <c r="A205" s="1273"/>
      <c r="B205" s="343" t="s">
        <v>12</v>
      </c>
      <c r="C205" s="1034">
        <v>0.75610778321490002</v>
      </c>
      <c r="D205" s="376">
        <v>0.44</v>
      </c>
      <c r="E205" s="376">
        <v>0.55000000000000004</v>
      </c>
      <c r="F205" s="376">
        <v>0.83</v>
      </c>
      <c r="G205" s="376">
        <v>0.61</v>
      </c>
      <c r="H205" s="376">
        <v>0.51</v>
      </c>
      <c r="I205" s="30"/>
      <c r="J205" s="30"/>
      <c r="K205" s="86"/>
      <c r="L205" s="30"/>
      <c r="M205" s="30"/>
      <c r="N205" s="1101"/>
      <c r="O205" s="1101"/>
      <c r="P205" s="1101"/>
    </row>
    <row r="206" spans="1:16" s="1078" customFormat="1" ht="13.8" thickBot="1">
      <c r="A206" s="1273"/>
      <c r="B206" s="343" t="s">
        <v>11</v>
      </c>
      <c r="C206" s="1034">
        <v>-4.4107044938600001E-2</v>
      </c>
      <c r="D206" s="376" t="s">
        <v>107</v>
      </c>
      <c r="E206" s="376" t="s">
        <v>107</v>
      </c>
      <c r="F206" s="376" t="s">
        <v>107</v>
      </c>
      <c r="G206" s="376" t="s">
        <v>107</v>
      </c>
      <c r="H206" s="376" t="s">
        <v>107</v>
      </c>
      <c r="I206" s="30"/>
      <c r="J206" s="30"/>
      <c r="K206" s="86"/>
      <c r="L206" s="30"/>
      <c r="M206" s="30"/>
      <c r="N206" s="1101"/>
      <c r="O206" s="1101"/>
      <c r="P206" s="1101"/>
    </row>
    <row r="207" spans="1:16" s="1078" customFormat="1" ht="13.8" thickBot="1">
      <c r="A207" s="1273"/>
      <c r="B207" s="343" t="s">
        <v>57</v>
      </c>
      <c r="C207" s="1034">
        <v>3.0521265957099999E-2</v>
      </c>
      <c r="D207" s="376" t="s">
        <v>107</v>
      </c>
      <c r="E207" s="376" t="s">
        <v>107</v>
      </c>
      <c r="F207" s="376" t="s">
        <v>107</v>
      </c>
      <c r="G207" s="376" t="s">
        <v>107</v>
      </c>
      <c r="H207" s="376" t="s">
        <v>107</v>
      </c>
      <c r="I207" s="30"/>
      <c r="J207" s="30"/>
      <c r="K207" s="86"/>
      <c r="L207" s="30"/>
      <c r="M207" s="30"/>
      <c r="N207" s="1101"/>
      <c r="O207" s="1101"/>
      <c r="P207" s="1101"/>
    </row>
    <row r="208" spans="1:16" s="1078" customFormat="1" ht="13.8" thickBot="1">
      <c r="A208" s="1273" t="s">
        <v>70</v>
      </c>
      <c r="B208" s="343" t="s">
        <v>21</v>
      </c>
      <c r="C208" s="1034">
        <v>0.89625325454890004</v>
      </c>
      <c r="D208" s="499">
        <v>1.0820588115709586</v>
      </c>
      <c r="E208" s="499">
        <v>1.3096605170993398</v>
      </c>
      <c r="F208" s="499">
        <v>2.01401069301936</v>
      </c>
      <c r="G208" s="499">
        <v>1.7886240388358887</v>
      </c>
      <c r="H208" s="499">
        <v>0.59999863402377041</v>
      </c>
      <c r="I208" s="30"/>
      <c r="J208" s="30"/>
      <c r="K208" s="86"/>
      <c r="L208" s="30"/>
      <c r="M208" s="30"/>
      <c r="N208" s="1101"/>
      <c r="O208" s="1101"/>
      <c r="P208" s="1101"/>
    </row>
    <row r="209" spans="1:18" s="1078" customFormat="1" ht="13.8" thickBot="1">
      <c r="A209" s="1273"/>
      <c r="B209" s="343" t="s">
        <v>88</v>
      </c>
      <c r="C209" s="1034">
        <v>0.67212637001700004</v>
      </c>
      <c r="D209" s="499">
        <v>1.401913272002034</v>
      </c>
      <c r="E209" s="499">
        <v>1.7038945064540021</v>
      </c>
      <c r="F209" s="499">
        <v>1.401913272002034</v>
      </c>
      <c r="G209" s="499">
        <v>7.0002737781447797</v>
      </c>
      <c r="H209" s="499">
        <v>0.36975809255974551</v>
      </c>
      <c r="I209" s="30"/>
      <c r="J209" s="30"/>
      <c r="K209" s="86"/>
      <c r="L209" s="30"/>
      <c r="M209" s="30"/>
      <c r="N209" s="1101"/>
      <c r="O209" s="1101"/>
      <c r="P209" s="1101"/>
      <c r="Q209" s="1101"/>
      <c r="R209" s="1101"/>
    </row>
    <row r="210" spans="1:18" s="1078" customFormat="1" ht="13.8" thickBot="1">
      <c r="A210" s="1274"/>
      <c r="B210" s="343" t="s">
        <v>160</v>
      </c>
      <c r="C210" s="1034">
        <v>1.1387578545099999</v>
      </c>
      <c r="D210" s="499">
        <v>2.0494996708787236</v>
      </c>
      <c r="E210" s="499">
        <v>2.276541151062268</v>
      </c>
      <c r="F210" s="499">
        <v>1.8324507870595843</v>
      </c>
      <c r="G210" s="499">
        <v>14.866845621448745</v>
      </c>
      <c r="H210" s="499">
        <v>0.4221171930057474</v>
      </c>
      <c r="I210" s="30"/>
      <c r="J210" s="125"/>
      <c r="K210" s="86"/>
      <c r="L210" s="30"/>
      <c r="M210" s="30"/>
      <c r="N210" s="1101"/>
      <c r="O210" s="1101"/>
      <c r="P210" s="1101"/>
      <c r="Q210" s="1101"/>
      <c r="R210" s="1101"/>
    </row>
    <row r="211" spans="1:18" s="1078" customFormat="1" ht="13.8" thickBot="1">
      <c r="A211" s="1275" t="s">
        <v>71</v>
      </c>
      <c r="B211" s="343" t="s">
        <v>20</v>
      </c>
      <c r="C211" s="1034">
        <v>1.3217492646275</v>
      </c>
      <c r="D211" s="499">
        <v>1.1823767058540253</v>
      </c>
      <c r="E211" s="499">
        <v>1.1823767058540255</v>
      </c>
      <c r="F211" s="499">
        <v>1.1823767058540253</v>
      </c>
      <c r="G211" s="499" t="s">
        <v>159</v>
      </c>
      <c r="H211" s="499">
        <v>0.4051914143625629</v>
      </c>
      <c r="I211" s="499"/>
      <c r="J211" s="30"/>
      <c r="K211" s="86"/>
      <c r="L211" s="30"/>
      <c r="M211" s="30"/>
      <c r="N211" s="1101"/>
      <c r="O211" s="1101"/>
      <c r="P211" s="1101"/>
      <c r="Q211" s="1101"/>
      <c r="R211" s="1101"/>
    </row>
    <row r="212" spans="1:18" s="1078" customFormat="1" ht="13.8" thickBot="1">
      <c r="A212" s="1273"/>
      <c r="B212" s="343" t="s">
        <v>19</v>
      </c>
      <c r="C212" s="1034">
        <v>4.0763394029833</v>
      </c>
      <c r="D212" s="499">
        <v>3.3466601751105283</v>
      </c>
      <c r="E212" s="499">
        <v>3.3466601751105283</v>
      </c>
      <c r="F212" s="499">
        <v>3.3466601751105283</v>
      </c>
      <c r="G212" s="499" t="s">
        <v>159</v>
      </c>
      <c r="H212" s="499">
        <v>0.4788280470463151</v>
      </c>
      <c r="I212" s="499"/>
      <c r="J212" s="30"/>
      <c r="K212" s="86"/>
      <c r="L212" s="30"/>
      <c r="M212" s="30"/>
      <c r="N212" s="1101"/>
      <c r="O212" s="1101"/>
      <c r="P212" s="1101"/>
      <c r="Q212" s="1101"/>
      <c r="R212" s="1101"/>
    </row>
    <row r="213" spans="1:18" s="1078" customFormat="1" ht="13.8" thickBot="1">
      <c r="A213" s="1273"/>
      <c r="B213" s="343" t="s">
        <v>91</v>
      </c>
      <c r="C213" s="1034" t="s">
        <v>107</v>
      </c>
      <c r="D213" s="376" t="s">
        <v>107</v>
      </c>
      <c r="E213" s="376" t="s">
        <v>107</v>
      </c>
      <c r="F213" s="376" t="s">
        <v>107</v>
      </c>
      <c r="G213" s="376" t="s">
        <v>107</v>
      </c>
      <c r="H213" s="376" t="s">
        <v>107</v>
      </c>
      <c r="I213" s="30"/>
      <c r="J213" s="30"/>
      <c r="K213" s="86"/>
      <c r="L213" s="30"/>
      <c r="M213" s="125"/>
      <c r="N213" s="1153"/>
      <c r="O213" s="1153"/>
      <c r="P213" s="1153"/>
      <c r="Q213" s="1101"/>
      <c r="R213" s="1101"/>
    </row>
    <row r="214" spans="1:18" s="1078" customFormat="1" ht="13.8" thickBot="1">
      <c r="A214" s="1273"/>
      <c r="B214" s="343" t="s">
        <v>93</v>
      </c>
      <c r="C214" s="1034" t="s">
        <v>107</v>
      </c>
      <c r="D214" s="376" t="s">
        <v>107</v>
      </c>
      <c r="E214" s="376" t="s">
        <v>107</v>
      </c>
      <c r="F214" s="376" t="s">
        <v>107</v>
      </c>
      <c r="G214" s="376" t="s">
        <v>107</v>
      </c>
      <c r="H214" s="376" t="s">
        <v>107</v>
      </c>
      <c r="I214" s="30"/>
      <c r="J214" s="30"/>
      <c r="K214" s="86"/>
      <c r="L214" s="30"/>
      <c r="M214" s="125"/>
      <c r="N214" s="1153"/>
      <c r="O214" s="1153"/>
      <c r="P214" s="1153"/>
      <c r="Q214" s="1101"/>
      <c r="R214" s="1101"/>
    </row>
    <row r="215" spans="1:18" s="1078" customFormat="1" ht="13.8" thickBot="1">
      <c r="A215" s="1266" t="s">
        <v>72</v>
      </c>
      <c r="B215" s="343" t="s">
        <v>14</v>
      </c>
      <c r="C215" s="1034">
        <v>0.17817926706430001</v>
      </c>
      <c r="D215" s="499">
        <v>0.3486383311012245</v>
      </c>
      <c r="E215" s="499">
        <v>0.40430343217450759</v>
      </c>
      <c r="F215" s="499">
        <v>0.35488471164936319</v>
      </c>
      <c r="G215" s="499">
        <v>1.0845325768345366</v>
      </c>
      <c r="H215" s="499">
        <v>0.34628283190298442</v>
      </c>
      <c r="I215" s="30"/>
      <c r="J215" s="30"/>
      <c r="K215" s="86"/>
      <c r="L215" s="30"/>
      <c r="M215" s="125"/>
      <c r="N215" s="1153"/>
      <c r="O215" s="1153"/>
      <c r="P215" s="1153"/>
      <c r="Q215" s="1101"/>
      <c r="R215" s="1101"/>
    </row>
    <row r="216" spans="1:18" s="1078" customFormat="1" ht="13.8" thickBot="1">
      <c r="A216" s="1266"/>
      <c r="B216" s="343" t="s">
        <v>24</v>
      </c>
      <c r="C216" s="1034">
        <v>-0.3070514342142</v>
      </c>
      <c r="D216" s="499">
        <v>0.33837936556352466</v>
      </c>
      <c r="E216" s="499">
        <v>0.39217010502632593</v>
      </c>
      <c r="F216" s="499">
        <v>0.30232436809800139</v>
      </c>
      <c r="G216" s="499">
        <v>2.1976741287562187</v>
      </c>
      <c r="H216" s="499">
        <v>0.30977871738278095</v>
      </c>
      <c r="I216" s="30"/>
      <c r="J216" s="30"/>
      <c r="K216" s="86"/>
      <c r="L216" s="30"/>
      <c r="M216" s="125"/>
      <c r="N216" s="1153"/>
      <c r="O216" s="1153"/>
      <c r="P216" s="1153"/>
      <c r="Q216" s="1101"/>
      <c r="R216" s="1101"/>
    </row>
    <row r="217" spans="1:18" s="1078" customFormat="1" ht="13.8" thickBot="1">
      <c r="A217" s="1267"/>
      <c r="B217" s="344" t="s">
        <v>15</v>
      </c>
      <c r="C217" s="1035">
        <v>7.9012752504077</v>
      </c>
      <c r="D217" s="604">
        <v>6.8919264793924926</v>
      </c>
      <c r="E217" s="601">
        <v>6.8919264793924935</v>
      </c>
      <c r="F217" s="601">
        <v>2.0190895302392993</v>
      </c>
      <c r="G217" s="601">
        <v>537.73320282109262</v>
      </c>
      <c r="H217" s="601">
        <v>2.0190895302392993</v>
      </c>
      <c r="I217" s="30"/>
      <c r="J217" s="30"/>
      <c r="K217" s="86"/>
      <c r="L217" s="30"/>
      <c r="M217" s="218"/>
      <c r="N217" s="628"/>
      <c r="O217" s="628"/>
      <c r="P217" s="628"/>
      <c r="Q217" s="1101"/>
      <c r="R217" s="1101"/>
    </row>
    <row r="218" spans="1:18" s="1078" customFormat="1" ht="13.5" customHeight="1">
      <c r="A218" s="606" t="s">
        <v>161</v>
      </c>
      <c r="B218" s="103"/>
      <c r="C218" s="329"/>
      <c r="D218" s="103"/>
      <c r="E218" s="103"/>
      <c r="F218" s="103"/>
      <c r="G218" s="103"/>
      <c r="H218" s="30"/>
      <c r="I218" s="30"/>
      <c r="J218" s="30"/>
      <c r="K218" s="86"/>
      <c r="L218" s="30"/>
      <c r="M218" s="125"/>
      <c r="N218" s="1153"/>
      <c r="O218" s="1153"/>
      <c r="P218" s="1153"/>
      <c r="Q218" s="1101"/>
      <c r="R218" s="1101"/>
    </row>
    <row r="219" spans="1:18" s="1078" customFormat="1">
      <c r="A219" s="607" t="s">
        <v>162</v>
      </c>
      <c r="B219" s="324"/>
      <c r="C219" s="324"/>
      <c r="D219" s="324"/>
      <c r="E219" s="324"/>
      <c r="F219" s="324"/>
      <c r="G219" s="324"/>
      <c r="H219" s="324"/>
      <c r="I219" s="324"/>
      <c r="J219" s="30"/>
      <c r="K219" s="86"/>
      <c r="L219" s="30"/>
      <c r="M219" s="125"/>
      <c r="N219" s="1153"/>
      <c r="O219" s="1153"/>
      <c r="P219" s="1153"/>
      <c r="Q219" s="1153"/>
      <c r="R219" s="1153"/>
    </row>
    <row r="220" spans="1:18" s="1078" customFormat="1">
      <c r="A220" s="234" t="s">
        <v>163</v>
      </c>
      <c r="B220" s="103"/>
      <c r="C220" s="103"/>
      <c r="D220" s="103"/>
      <c r="E220" s="103"/>
      <c r="F220" s="103"/>
      <c r="G220" s="103"/>
      <c r="H220" s="30"/>
      <c r="I220" s="30"/>
      <c r="J220" s="30"/>
      <c r="K220" s="86"/>
      <c r="L220" s="30"/>
      <c r="M220" s="125"/>
      <c r="N220" s="1153"/>
      <c r="O220" s="1153"/>
      <c r="P220" s="1153"/>
      <c r="Q220" s="1153"/>
      <c r="R220" s="1153"/>
    </row>
    <row r="221" spans="1:18" s="1078" customFormat="1">
      <c r="A221" s="1120"/>
      <c r="B221" s="103"/>
      <c r="C221" s="103"/>
      <c r="D221" s="103"/>
      <c r="E221" s="103"/>
      <c r="F221" s="103"/>
      <c r="G221" s="103"/>
      <c r="H221" s="30"/>
      <c r="I221" s="30"/>
      <c r="J221" s="30"/>
      <c r="K221" s="86"/>
      <c r="L221" s="30"/>
      <c r="M221" s="125"/>
      <c r="N221" s="1153"/>
      <c r="O221" s="1153"/>
      <c r="P221" s="1153"/>
      <c r="Q221" s="1153"/>
      <c r="R221" s="1153"/>
    </row>
    <row r="222" spans="1:18" s="1078" customFormat="1">
      <c r="A222" s="1120"/>
      <c r="B222" s="103"/>
      <c r="C222" s="103"/>
      <c r="D222" s="103"/>
      <c r="E222" s="103"/>
      <c r="F222" s="103"/>
      <c r="G222" s="103"/>
      <c r="H222" s="30"/>
      <c r="I222" s="30"/>
      <c r="J222" s="30"/>
      <c r="K222" s="86"/>
      <c r="L222" s="30"/>
      <c r="M222" s="30"/>
      <c r="N222" s="1101"/>
      <c r="O222" s="1101"/>
      <c r="P222" s="1101"/>
      <c r="Q222" s="1153"/>
      <c r="R222" s="1153"/>
    </row>
    <row r="223" spans="1:18" s="1078" customFormat="1">
      <c r="A223" s="1099" t="s">
        <v>173</v>
      </c>
      <c r="B223" s="1099"/>
      <c r="C223" s="1099"/>
      <c r="D223" s="1099"/>
      <c r="E223" s="1099"/>
      <c r="F223" s="1099"/>
      <c r="G223" s="30"/>
      <c r="H223" s="30"/>
      <c r="I223" s="30"/>
      <c r="J223" s="30"/>
      <c r="K223" s="86"/>
      <c r="L223" s="30"/>
      <c r="M223" s="30"/>
      <c r="N223" s="1101"/>
      <c r="O223" s="1101"/>
      <c r="P223" s="1101"/>
      <c r="Q223" s="1101"/>
      <c r="R223" s="1101"/>
    </row>
    <row r="224" spans="1:18" s="1078" customFormat="1" ht="27" thickBot="1">
      <c r="A224" s="1139"/>
      <c r="B224" s="1139" t="s">
        <v>152</v>
      </c>
      <c r="C224" s="1139" t="s">
        <v>153</v>
      </c>
      <c r="D224" s="1139" t="s">
        <v>154</v>
      </c>
      <c r="E224" s="1139" t="s">
        <v>155</v>
      </c>
      <c r="F224" s="1139" t="s">
        <v>156</v>
      </c>
      <c r="G224" s="30"/>
      <c r="H224" s="30"/>
      <c r="I224" s="30"/>
      <c r="J224" s="30"/>
      <c r="K224" s="86"/>
      <c r="L224" s="30"/>
      <c r="M224" s="30"/>
      <c r="N224" s="1101"/>
      <c r="O224" s="1101"/>
      <c r="P224" s="1101"/>
      <c r="Q224" s="1101"/>
      <c r="R224" s="1101"/>
    </row>
    <row r="225" spans="1:16" s="1078" customFormat="1" ht="14.4" thickTop="1" thickBot="1">
      <c r="A225" s="110" t="s">
        <v>165</v>
      </c>
      <c r="B225" s="376">
        <v>1.2813699557425575</v>
      </c>
      <c r="C225" s="376">
        <v>1.530132156491868</v>
      </c>
      <c r="D225" s="376">
        <v>2.5283538194383661</v>
      </c>
      <c r="E225" s="376">
        <v>1.7347072970076092</v>
      </c>
      <c r="F225" s="376">
        <v>0.73369562517643538</v>
      </c>
      <c r="G225" s="30"/>
      <c r="H225" s="30"/>
      <c r="I225" s="30"/>
      <c r="J225" s="30"/>
      <c r="K225" s="86"/>
      <c r="L225" s="30"/>
      <c r="M225" s="30"/>
      <c r="N225" s="1101"/>
      <c r="O225" s="1101"/>
      <c r="P225" s="1101"/>
    </row>
    <row r="226" spans="1:16" s="1078" customFormat="1" ht="13.8" thickBot="1">
      <c r="A226" s="110" t="s">
        <v>166</v>
      </c>
      <c r="B226" s="376">
        <v>1.2740332578765849</v>
      </c>
      <c r="C226" s="376">
        <v>1.5412998921073309</v>
      </c>
      <c r="D226" s="376">
        <v>2.9173843191793356</v>
      </c>
      <c r="E226" s="376">
        <v>1.6412181497736364</v>
      </c>
      <c r="F226" s="376">
        <v>0.74052295176767524</v>
      </c>
      <c r="G226" s="30"/>
      <c r="H226" s="30"/>
      <c r="I226" s="30"/>
      <c r="J226" s="30"/>
      <c r="K226" s="86"/>
      <c r="L226" s="30"/>
      <c r="M226" s="30"/>
      <c r="N226" s="1101"/>
      <c r="O226" s="1101"/>
      <c r="P226" s="1101"/>
    </row>
    <row r="227" spans="1:16" s="1078" customFormat="1" ht="13.8" thickBot="1">
      <c r="A227" s="111" t="s">
        <v>167</v>
      </c>
      <c r="B227" s="376">
        <v>1.3195665553597864</v>
      </c>
      <c r="C227" s="376">
        <v>1.5694140083636741</v>
      </c>
      <c r="D227" s="376">
        <v>1.7335983194378668</v>
      </c>
      <c r="E227" s="376">
        <v>3.7559072386187258</v>
      </c>
      <c r="F227" s="376">
        <v>0.46356708217743819</v>
      </c>
      <c r="G227" s="30"/>
      <c r="H227" s="30"/>
      <c r="I227" s="30"/>
      <c r="J227" s="30"/>
      <c r="K227" s="86"/>
      <c r="L227" s="30"/>
      <c r="M227" s="30"/>
      <c r="N227" s="1101"/>
      <c r="O227" s="1101"/>
      <c r="P227" s="1101"/>
    </row>
    <row r="228" spans="1:16" s="1078" customFormat="1" ht="13.8" thickBot="1">
      <c r="A228" s="111" t="s">
        <v>168</v>
      </c>
      <c r="B228" s="376">
        <v>1.2635509919733949</v>
      </c>
      <c r="C228" s="376">
        <v>1.5348277133168331</v>
      </c>
      <c r="D228" s="376">
        <v>3.4903968611029987</v>
      </c>
      <c r="E228" s="376">
        <v>1.3141027624579895</v>
      </c>
      <c r="F228" s="376">
        <v>0.86472895334112232</v>
      </c>
      <c r="G228" s="30"/>
      <c r="H228" s="30"/>
      <c r="I228" s="30"/>
      <c r="J228" s="30"/>
      <c r="K228" s="86"/>
      <c r="L228" s="30"/>
      <c r="M228" s="30"/>
      <c r="N228" s="1101"/>
      <c r="O228" s="1101"/>
      <c r="P228" s="1101"/>
    </row>
    <row r="229" spans="1:16" s="1078" customFormat="1" ht="13.8" thickBot="1">
      <c r="A229" s="112" t="s">
        <v>72</v>
      </c>
      <c r="B229" s="331">
        <v>1.3739205681560114</v>
      </c>
      <c r="C229" s="331">
        <v>1.4192958395440283</v>
      </c>
      <c r="D229" s="331">
        <v>0.93101334195847951</v>
      </c>
      <c r="E229" s="331">
        <v>7.8894957293699299</v>
      </c>
      <c r="F229" s="331">
        <v>0.94411185817555177</v>
      </c>
      <c r="G229" s="30"/>
      <c r="H229" s="30"/>
      <c r="I229" s="30"/>
      <c r="J229" s="30"/>
      <c r="K229" s="86"/>
      <c r="L229" s="30"/>
      <c r="M229" s="30"/>
      <c r="N229" s="1101"/>
      <c r="O229" s="1101"/>
      <c r="P229" s="1101"/>
    </row>
    <row r="230" spans="1:16" s="1078" customFormat="1">
      <c r="A230" s="234" t="s">
        <v>169</v>
      </c>
      <c r="B230" s="2"/>
      <c r="C230" s="30"/>
      <c r="D230" s="30"/>
      <c r="E230" s="30"/>
      <c r="F230" s="30"/>
      <c r="G230" s="30"/>
      <c r="H230" s="30"/>
      <c r="I230" s="30"/>
      <c r="J230" s="30"/>
      <c r="K230" s="86"/>
      <c r="L230" s="30"/>
      <c r="M230" s="30"/>
      <c r="N230" s="1101"/>
      <c r="O230" s="1101"/>
      <c r="P230" s="1101"/>
    </row>
    <row r="231" spans="1:16" s="1078" customFormat="1">
      <c r="A231" s="1120"/>
      <c r="B231" s="2"/>
      <c r="C231" s="30"/>
      <c r="D231" s="30"/>
      <c r="E231" s="30"/>
      <c r="F231" s="30"/>
      <c r="G231" s="30"/>
      <c r="H231" s="30"/>
      <c r="I231" s="30"/>
      <c r="J231" s="30"/>
      <c r="K231" s="86"/>
      <c r="L231" s="30"/>
      <c r="M231" s="125"/>
      <c r="N231" s="1153"/>
      <c r="O231" s="1153"/>
      <c r="P231" s="1153"/>
    </row>
    <row r="232" spans="1:16" s="1078" customFormat="1">
      <c r="A232" s="1120"/>
      <c r="B232" s="2"/>
      <c r="C232" s="30"/>
      <c r="D232" s="30"/>
      <c r="E232" s="30"/>
      <c r="F232" s="30"/>
      <c r="G232" s="30"/>
      <c r="H232" s="30"/>
      <c r="I232" s="30"/>
      <c r="J232" s="30"/>
      <c r="K232" s="86"/>
      <c r="L232" s="30"/>
      <c r="M232" s="30"/>
      <c r="N232" s="1101"/>
      <c r="O232" s="1101"/>
      <c r="P232" s="1101"/>
    </row>
    <row r="233" spans="1:16">
      <c r="A233" s="1099" t="s">
        <v>174</v>
      </c>
      <c r="B233" s="1099"/>
      <c r="C233" s="1099"/>
      <c r="D233" s="1099"/>
      <c r="E233" s="1099"/>
      <c r="F233" s="1099"/>
      <c r="G233" s="1099"/>
      <c r="H233" s="1099"/>
      <c r="I233" s="1099"/>
      <c r="N233" s="1101"/>
      <c r="O233" s="1101"/>
      <c r="P233" s="1101"/>
    </row>
    <row r="234" spans="1:16" ht="27" thickBot="1">
      <c r="A234" s="1116" t="s">
        <v>60</v>
      </c>
      <c r="B234" s="1116" t="s">
        <v>78</v>
      </c>
      <c r="C234" s="497" t="s">
        <v>152</v>
      </c>
      <c r="D234" s="497" t="s">
        <v>153</v>
      </c>
      <c r="E234" s="497" t="s">
        <v>154</v>
      </c>
      <c r="F234" s="497" t="s">
        <v>155</v>
      </c>
      <c r="G234" s="497" t="s">
        <v>156</v>
      </c>
      <c r="N234" s="1101"/>
      <c r="O234" s="1101"/>
      <c r="P234" s="1101"/>
    </row>
    <row r="235" spans="1:16" ht="13.8" thickBot="1">
      <c r="A235" s="108"/>
      <c r="B235" s="109"/>
      <c r="C235" s="1276" t="s">
        <v>158</v>
      </c>
      <c r="D235" s="1271"/>
      <c r="E235" s="1271"/>
      <c r="F235" s="1271"/>
      <c r="G235" s="1271"/>
      <c r="N235" s="1101"/>
      <c r="O235" s="1101"/>
      <c r="P235" s="1101"/>
    </row>
    <row r="236" spans="1:16" ht="14.4" thickTop="1" thickBot="1">
      <c r="A236" s="1272" t="s">
        <v>69</v>
      </c>
      <c r="B236" s="343" t="s">
        <v>54</v>
      </c>
      <c r="C236" s="1082">
        <v>1.267089455311093</v>
      </c>
      <c r="D236" s="376">
        <v>1.4913382793622971</v>
      </c>
      <c r="E236" s="376">
        <v>3.0675163495787756</v>
      </c>
      <c r="F236" s="376">
        <v>1.4407988357467219</v>
      </c>
      <c r="G236" s="376">
        <v>0.84090251459812637</v>
      </c>
      <c r="I236" s="1081"/>
      <c r="N236" s="1101"/>
      <c r="O236" s="1101"/>
      <c r="P236" s="1101"/>
    </row>
    <row r="237" spans="1:16" ht="13.8" thickBot="1">
      <c r="A237" s="1273"/>
      <c r="B237" s="343" t="s">
        <v>55</v>
      </c>
      <c r="C237" s="1082">
        <v>1.0171198125388776</v>
      </c>
      <c r="D237" s="376">
        <v>1.2846632831856395</v>
      </c>
      <c r="E237" s="376">
        <v>1.9143284016032212</v>
      </c>
      <c r="F237" s="376">
        <v>1.1921194272461546</v>
      </c>
      <c r="G237" s="376">
        <v>0.73094295961018974</v>
      </c>
      <c r="I237" s="1081"/>
      <c r="N237" s="1101"/>
      <c r="O237" s="1101"/>
      <c r="P237" s="1101"/>
    </row>
    <row r="238" spans="1:16" ht="13.8" thickBot="1">
      <c r="A238" s="1273"/>
      <c r="B238" s="343" t="s">
        <v>12</v>
      </c>
      <c r="C238" s="1082">
        <v>0</v>
      </c>
      <c r="D238" s="376">
        <v>0</v>
      </c>
      <c r="E238" s="376">
        <v>0</v>
      </c>
      <c r="F238" s="376" t="s">
        <v>107</v>
      </c>
      <c r="G238" s="376">
        <v>0</v>
      </c>
      <c r="I238" s="1081"/>
      <c r="N238" s="1101"/>
      <c r="O238" s="1101"/>
      <c r="P238" s="1101"/>
    </row>
    <row r="239" spans="1:16" ht="13.8" thickBot="1">
      <c r="A239" s="1273"/>
      <c r="B239" s="343" t="s">
        <v>11</v>
      </c>
      <c r="C239" s="1082">
        <v>0</v>
      </c>
      <c r="D239" s="376">
        <v>0</v>
      </c>
      <c r="E239" s="376">
        <v>0</v>
      </c>
      <c r="F239" s="376" t="s">
        <v>107</v>
      </c>
      <c r="G239" s="376">
        <v>0</v>
      </c>
      <c r="I239" s="1081"/>
      <c r="N239" s="1101"/>
      <c r="O239" s="1101"/>
      <c r="P239" s="1101"/>
    </row>
    <row r="240" spans="1:16" ht="13.8" thickBot="1">
      <c r="A240" s="1273"/>
      <c r="B240" s="343" t="s">
        <v>57</v>
      </c>
      <c r="C240" s="1082" t="s">
        <v>107</v>
      </c>
      <c r="D240" s="376" t="s">
        <v>107</v>
      </c>
      <c r="E240" s="376" t="s">
        <v>107</v>
      </c>
      <c r="F240" s="376" t="s">
        <v>107</v>
      </c>
      <c r="G240" s="376" t="s">
        <v>107</v>
      </c>
      <c r="I240" s="1081"/>
      <c r="N240" s="1101"/>
      <c r="O240" s="1101"/>
      <c r="P240" s="1101"/>
    </row>
    <row r="241" spans="1:18" ht="13.8" thickBot="1">
      <c r="A241" s="1273" t="s">
        <v>70</v>
      </c>
      <c r="B241" s="343" t="s">
        <v>21</v>
      </c>
      <c r="C241" s="1082">
        <v>1.4528248705340043</v>
      </c>
      <c r="D241" s="376">
        <v>1.828948266459886</v>
      </c>
      <c r="E241" s="376">
        <v>2.3799547847362472</v>
      </c>
      <c r="F241" s="376">
        <v>2.2762297723752565</v>
      </c>
      <c r="G241" s="376">
        <v>0.6528683995450586</v>
      </c>
      <c r="I241" s="1081"/>
      <c r="N241" s="1101"/>
      <c r="O241" s="1101"/>
      <c r="P241" s="1101"/>
      <c r="Q241" s="1101"/>
      <c r="R241" s="1101"/>
    </row>
    <row r="242" spans="1:18" ht="13.8" thickBot="1">
      <c r="A242" s="1273"/>
      <c r="B242" s="343" t="s">
        <v>88</v>
      </c>
      <c r="C242" s="1218">
        <v>0.9</v>
      </c>
      <c r="D242" s="1217">
        <v>1.1100000000000001</v>
      </c>
      <c r="E242" s="1217">
        <v>0.89642376785860911</v>
      </c>
      <c r="F242" s="1217">
        <v>5.24</v>
      </c>
      <c r="G242" s="376">
        <v>0.32766345772235778</v>
      </c>
      <c r="I242" s="1081"/>
      <c r="N242" s="1101"/>
      <c r="O242" s="1101"/>
      <c r="P242" s="1101"/>
      <c r="Q242" s="1101"/>
      <c r="R242" s="1101"/>
    </row>
    <row r="243" spans="1:18" ht="13.8" thickBot="1">
      <c r="A243" s="1274"/>
      <c r="B243" s="343" t="s">
        <v>160</v>
      </c>
      <c r="C243" s="1082">
        <v>2.9858132082926643</v>
      </c>
      <c r="D243" s="376">
        <v>3.4809433265865031</v>
      </c>
      <c r="E243" s="376">
        <v>4.6037973927521003</v>
      </c>
      <c r="F243" s="376">
        <v>6.2560278758950201</v>
      </c>
      <c r="G243" s="376">
        <v>0.50472268964710321</v>
      </c>
      <c r="I243" s="1081"/>
      <c r="J243" s="125"/>
      <c r="N243" s="1101"/>
      <c r="O243" s="1101"/>
      <c r="P243" s="1101"/>
      <c r="Q243" s="1101"/>
      <c r="R243" s="1101"/>
    </row>
    <row r="244" spans="1:18" ht="13.8" thickBot="1">
      <c r="A244" s="1275" t="s">
        <v>71</v>
      </c>
      <c r="B244" s="343" t="s">
        <v>20</v>
      </c>
      <c r="C244" s="1082">
        <v>0.22638474217627119</v>
      </c>
      <c r="D244" s="376">
        <v>0.22638474217627119</v>
      </c>
      <c r="E244" s="376">
        <v>0.22638474217627119</v>
      </c>
      <c r="F244" s="376" t="s">
        <v>107</v>
      </c>
      <c r="G244" s="376">
        <v>0.1752676747186156</v>
      </c>
      <c r="I244" s="1081"/>
      <c r="N244" s="1101"/>
      <c r="O244" s="1101"/>
      <c r="P244" s="1101"/>
      <c r="Q244" s="1101"/>
      <c r="R244" s="1101"/>
    </row>
    <row r="245" spans="1:18" ht="13.8" thickBot="1">
      <c r="A245" s="1273"/>
      <c r="B245" s="343" t="s">
        <v>19</v>
      </c>
      <c r="C245" s="1082">
        <v>1.4744988810492803</v>
      </c>
      <c r="D245" s="376">
        <v>1.4744988810492801</v>
      </c>
      <c r="E245" s="376">
        <v>1.4744988810492803</v>
      </c>
      <c r="F245" s="376" t="s">
        <v>107</v>
      </c>
      <c r="G245" s="376">
        <v>0.46504952416733297</v>
      </c>
      <c r="I245" s="1081"/>
      <c r="N245" s="1101"/>
      <c r="O245" s="1101"/>
      <c r="P245" s="1101"/>
      <c r="Q245" s="1101"/>
      <c r="R245" s="1101"/>
    </row>
    <row r="246" spans="1:18" ht="13.8" thickBot="1">
      <c r="A246" s="1273"/>
      <c r="B246" s="343" t="s">
        <v>91</v>
      </c>
      <c r="C246" s="1082" t="s">
        <v>107</v>
      </c>
      <c r="D246" s="376" t="s">
        <v>107</v>
      </c>
      <c r="E246" s="376" t="s">
        <v>107</v>
      </c>
      <c r="F246" s="376" t="s">
        <v>107</v>
      </c>
      <c r="G246" s="376" t="s">
        <v>107</v>
      </c>
      <c r="I246" s="1081"/>
      <c r="M246" s="125"/>
      <c r="N246" s="1153"/>
      <c r="O246" s="1153"/>
      <c r="P246" s="1153"/>
      <c r="Q246" s="1101"/>
      <c r="R246" s="1101"/>
    </row>
    <row r="247" spans="1:18" ht="13.8" thickBot="1">
      <c r="A247" s="1273"/>
      <c r="B247" s="343" t="s">
        <v>93</v>
      </c>
      <c r="C247" s="1082" t="s">
        <v>107</v>
      </c>
      <c r="D247" s="376" t="s">
        <v>107</v>
      </c>
      <c r="E247" s="376" t="s">
        <v>107</v>
      </c>
      <c r="F247" s="376" t="s">
        <v>107</v>
      </c>
      <c r="G247" s="376" t="s">
        <v>107</v>
      </c>
      <c r="I247" s="1081"/>
      <c r="M247" s="125"/>
      <c r="N247" s="1153"/>
      <c r="O247" s="1153"/>
      <c r="P247" s="1153"/>
      <c r="Q247" s="1101"/>
      <c r="R247" s="1101"/>
    </row>
    <row r="248" spans="1:18" ht="13.8" thickBot="1">
      <c r="A248" s="1266" t="s">
        <v>72</v>
      </c>
      <c r="B248" s="343" t="s">
        <v>14</v>
      </c>
      <c r="C248" s="1082">
        <v>1.425457373745735</v>
      </c>
      <c r="D248" s="376">
        <v>1.6530977986157414</v>
      </c>
      <c r="E248" s="376">
        <v>2.0189455446777576</v>
      </c>
      <c r="F248" s="376">
        <v>0.4311837853104098</v>
      </c>
      <c r="G248" s="376">
        <v>1.7378179340625404</v>
      </c>
      <c r="I248" s="1081"/>
      <c r="M248" s="125"/>
      <c r="N248" s="1153"/>
      <c r="O248" s="1153"/>
      <c r="P248" s="1153"/>
      <c r="Q248" s="1101"/>
      <c r="R248" s="1101"/>
    </row>
    <row r="249" spans="1:18" ht="13.8" thickBot="1">
      <c r="A249" s="1266"/>
      <c r="B249" s="343" t="s">
        <v>24</v>
      </c>
      <c r="C249" s="1082">
        <v>1.894918217171174</v>
      </c>
      <c r="D249" s="376">
        <v>2.1974087926848527</v>
      </c>
      <c r="E249" s="376">
        <v>2.7051660432191951</v>
      </c>
      <c r="F249" s="376">
        <v>0.90470425960377288</v>
      </c>
      <c r="G249" s="376">
        <v>1.9086795787198805</v>
      </c>
      <c r="I249" s="1081"/>
      <c r="M249" s="125"/>
      <c r="N249" s="1153"/>
      <c r="O249" s="1153"/>
      <c r="P249" s="1153"/>
      <c r="Q249" s="1101"/>
      <c r="R249" s="1101"/>
    </row>
    <row r="250" spans="1:18" ht="13.8" thickBot="1">
      <c r="A250" s="1267"/>
      <c r="B250" s="344" t="s">
        <v>15</v>
      </c>
      <c r="C250" s="604">
        <v>12.509306848331992</v>
      </c>
      <c r="D250" s="601">
        <v>12.509306848331992</v>
      </c>
      <c r="E250" s="601">
        <v>3.3942936714457006</v>
      </c>
      <c r="F250" s="601">
        <v>338.26503763568655</v>
      </c>
      <c r="G250" s="601">
        <v>3.3942936714457006</v>
      </c>
      <c r="I250" s="1081"/>
      <c r="M250" s="218"/>
      <c r="N250" s="628"/>
      <c r="O250" s="628"/>
      <c r="P250" s="628"/>
      <c r="Q250" s="1101"/>
      <c r="R250" s="1101"/>
    </row>
    <row r="251" spans="1:18" ht="13.5" customHeight="1">
      <c r="A251" s="606" t="s">
        <v>161</v>
      </c>
      <c r="B251" s="103"/>
      <c r="C251" s="1083"/>
      <c r="D251" s="103"/>
      <c r="E251" s="103"/>
      <c r="F251" s="103"/>
      <c r="G251" s="103"/>
      <c r="M251" s="125"/>
      <c r="N251" s="1153"/>
      <c r="O251" s="1153"/>
      <c r="P251" s="1153"/>
      <c r="Q251" s="1101"/>
      <c r="R251" s="1101"/>
    </row>
    <row r="252" spans="1:18">
      <c r="A252" s="607" t="s">
        <v>162</v>
      </c>
      <c r="B252" s="324"/>
      <c r="C252" s="324"/>
      <c r="D252" s="324"/>
      <c r="E252" s="324"/>
      <c r="F252" s="324"/>
      <c r="G252" s="324"/>
      <c r="H252" s="324"/>
      <c r="I252" s="324"/>
      <c r="M252" s="125"/>
      <c r="N252" s="1153"/>
      <c r="O252" s="1153"/>
      <c r="P252" s="1153"/>
      <c r="Q252" s="1153"/>
      <c r="R252" s="1153"/>
    </row>
    <row r="253" spans="1:18">
      <c r="A253" s="234" t="s">
        <v>163</v>
      </c>
      <c r="B253" s="103"/>
      <c r="C253" s="103"/>
      <c r="D253" s="103"/>
      <c r="E253" s="103"/>
      <c r="F253" s="103"/>
      <c r="G253" s="103"/>
      <c r="M253" s="125"/>
      <c r="N253" s="1153"/>
      <c r="O253" s="1153"/>
      <c r="P253" s="1153"/>
      <c r="Q253" s="1153"/>
      <c r="R253" s="1153"/>
    </row>
    <row r="254" spans="1:18">
      <c r="A254" s="1120"/>
      <c r="B254" s="103"/>
      <c r="C254" s="103"/>
      <c r="D254" s="103"/>
      <c r="E254" s="103"/>
      <c r="F254" s="103"/>
      <c r="G254" s="103"/>
      <c r="M254" s="125"/>
      <c r="N254" s="1153"/>
      <c r="O254" s="1153"/>
      <c r="P254" s="1153"/>
      <c r="Q254" s="1153"/>
      <c r="R254" s="1153"/>
    </row>
    <row r="255" spans="1:18">
      <c r="A255" s="1120"/>
      <c r="B255" s="103"/>
      <c r="C255" s="103"/>
      <c r="D255" s="103"/>
      <c r="E255" s="103"/>
      <c r="F255" s="103"/>
      <c r="G255" s="103"/>
      <c r="N255" s="1101"/>
      <c r="O255" s="1101"/>
      <c r="P255" s="1101"/>
      <c r="Q255" s="1153"/>
      <c r="R255" s="1153"/>
    </row>
    <row r="256" spans="1:18">
      <c r="A256" s="1099" t="s">
        <v>175</v>
      </c>
      <c r="B256" s="1099"/>
      <c r="C256" s="1099"/>
      <c r="D256" s="1099"/>
      <c r="E256" s="1099"/>
      <c r="F256" s="1099"/>
      <c r="N256" s="1101"/>
      <c r="O256" s="1101"/>
      <c r="P256" s="1101"/>
      <c r="Q256" s="1101"/>
      <c r="R256" s="1101"/>
    </row>
    <row r="257" spans="1:18" ht="27" thickBot="1">
      <c r="A257" s="1139"/>
      <c r="B257" s="1139" t="s">
        <v>152</v>
      </c>
      <c r="C257" s="1139" t="s">
        <v>153</v>
      </c>
      <c r="D257" s="1139" t="s">
        <v>154</v>
      </c>
      <c r="E257" s="1139" t="s">
        <v>155</v>
      </c>
      <c r="F257" s="1139" t="s">
        <v>156</v>
      </c>
      <c r="N257" s="1101"/>
      <c r="O257" s="1101"/>
      <c r="P257" s="1101"/>
      <c r="Q257" s="1101"/>
      <c r="R257" s="1101"/>
    </row>
    <row r="258" spans="1:18" ht="14.4" thickTop="1" thickBot="1">
      <c r="A258" s="110" t="s">
        <v>165</v>
      </c>
      <c r="B258" s="1217">
        <v>1.53</v>
      </c>
      <c r="C258" s="1217">
        <v>1.8</v>
      </c>
      <c r="D258" s="1217">
        <v>2.4991319613820213</v>
      </c>
      <c r="E258" s="1217">
        <v>2.27</v>
      </c>
      <c r="F258" s="376">
        <v>0.72059435631370006</v>
      </c>
      <c r="N258" s="1101"/>
      <c r="O258" s="1101"/>
      <c r="P258" s="1101"/>
      <c r="Q258" s="1101"/>
      <c r="R258" s="1101"/>
    </row>
    <row r="259" spans="1:18" ht="13.8" thickBot="1">
      <c r="A259" s="110" t="s">
        <v>166</v>
      </c>
      <c r="B259" s="1217">
        <v>1.43</v>
      </c>
      <c r="C259" s="1217">
        <v>1.72</v>
      </c>
      <c r="D259" s="1217">
        <v>2.6089364196466063</v>
      </c>
      <c r="E259" s="1217">
        <v>2.2599999999999998</v>
      </c>
      <c r="F259" s="376">
        <v>0.63336554293322522</v>
      </c>
      <c r="N259" s="1101"/>
      <c r="O259" s="1101"/>
      <c r="P259" s="1101"/>
      <c r="Q259" s="1101"/>
      <c r="R259" s="1101"/>
    </row>
    <row r="260" spans="1:18" ht="13.8" thickBot="1">
      <c r="A260" s="111" t="s">
        <v>167</v>
      </c>
      <c r="B260" s="1217">
        <v>2.02</v>
      </c>
      <c r="C260" s="1217">
        <v>2.42</v>
      </c>
      <c r="D260" s="1217">
        <v>2.9053637961953322</v>
      </c>
      <c r="E260" s="1217">
        <v>4.5599999999999996</v>
      </c>
      <c r="F260" s="376">
        <v>0.51659844740430039</v>
      </c>
      <c r="N260" s="1101"/>
      <c r="O260" s="1101"/>
      <c r="P260" s="1101"/>
      <c r="Q260" s="1101"/>
      <c r="R260" s="1101"/>
    </row>
    <row r="261" spans="1:18" ht="13.8" thickBot="1">
      <c r="A261" s="111" t="s">
        <v>168</v>
      </c>
      <c r="B261" s="376">
        <v>1.1424297298505099</v>
      </c>
      <c r="C261" s="376">
        <v>1.3851430649592493</v>
      </c>
      <c r="D261" s="376">
        <v>2.3990348961154861</v>
      </c>
      <c r="E261" s="376">
        <v>1.3117966581547753</v>
      </c>
      <c r="F261" s="376">
        <v>0.78565093616777215</v>
      </c>
      <c r="N261" s="1101"/>
      <c r="O261" s="1101"/>
      <c r="P261" s="1101"/>
      <c r="Q261" s="1101"/>
      <c r="R261" s="1101"/>
    </row>
    <row r="262" spans="1:18" ht="13.8" thickBot="1">
      <c r="A262" s="112" t="s">
        <v>72</v>
      </c>
      <c r="B262" s="331">
        <v>2.6792838969525339</v>
      </c>
      <c r="C262" s="331">
        <v>2.9570471356000283</v>
      </c>
      <c r="D262" s="331">
        <v>2.8972807841721031</v>
      </c>
      <c r="E262" s="331">
        <v>1.3883626904596869</v>
      </c>
      <c r="F262" s="331">
        <v>2.2508829708684601</v>
      </c>
      <c r="N262" s="1101"/>
      <c r="O262" s="1101"/>
      <c r="P262" s="1101"/>
      <c r="Q262" s="1101"/>
      <c r="R262" s="1101"/>
    </row>
    <row r="263" spans="1:18">
      <c r="A263" s="234" t="s">
        <v>169</v>
      </c>
      <c r="N263" s="1101"/>
      <c r="O263" s="1101"/>
      <c r="P263" s="1101"/>
      <c r="Q263" s="1101"/>
      <c r="R263" s="1101"/>
    </row>
    <row r="264" spans="1:18">
      <c r="A264" s="1120"/>
      <c r="M264" s="125"/>
      <c r="N264" s="1153"/>
      <c r="O264" s="1153"/>
      <c r="P264" s="1153"/>
      <c r="Q264" s="1101"/>
      <c r="R264" s="1101"/>
    </row>
    <row r="265" spans="1:18">
      <c r="A265" s="1120"/>
      <c r="N265" s="1101"/>
      <c r="O265" s="1101"/>
      <c r="P265" s="1101"/>
      <c r="Q265" s="1101"/>
      <c r="R265" s="1101"/>
    </row>
    <row r="266" spans="1:18" s="955" customFormat="1">
      <c r="A266" s="1099" t="s">
        <v>176</v>
      </c>
      <c r="B266" s="1099"/>
      <c r="C266" s="1099"/>
      <c r="D266" s="1099"/>
      <c r="E266" s="1099"/>
      <c r="F266" s="1099"/>
      <c r="G266" s="1099"/>
      <c r="H266" s="30"/>
      <c r="I266" s="30"/>
      <c r="J266" s="30"/>
      <c r="K266" s="99"/>
      <c r="L266" s="125"/>
      <c r="M266" s="30"/>
      <c r="N266" s="1101"/>
      <c r="O266" s="1101"/>
      <c r="P266" s="1101"/>
      <c r="Q266" s="1153"/>
      <c r="R266" s="1153"/>
    </row>
    <row r="267" spans="1:18" s="955" customFormat="1" ht="27" thickBot="1">
      <c r="A267" s="1116" t="s">
        <v>60</v>
      </c>
      <c r="B267" s="1116" t="s">
        <v>78</v>
      </c>
      <c r="C267" s="497" t="s">
        <v>152</v>
      </c>
      <c r="D267" s="497" t="s">
        <v>153</v>
      </c>
      <c r="E267" s="497" t="s">
        <v>154</v>
      </c>
      <c r="F267" s="497" t="s">
        <v>155</v>
      </c>
      <c r="G267" s="497" t="s">
        <v>156</v>
      </c>
      <c r="H267" s="1153"/>
      <c r="I267" s="30"/>
      <c r="J267" s="30"/>
      <c r="K267" s="99"/>
      <c r="L267" s="125"/>
      <c r="M267" s="30"/>
      <c r="N267" s="1101"/>
      <c r="O267" s="1101"/>
      <c r="P267" s="1101"/>
      <c r="Q267" s="1153"/>
      <c r="R267" s="1153"/>
    </row>
    <row r="268" spans="1:18" s="955" customFormat="1" ht="13.8" thickBot="1">
      <c r="A268" s="108"/>
      <c r="B268" s="109"/>
      <c r="C268" s="1271" t="s">
        <v>158</v>
      </c>
      <c r="D268" s="1271"/>
      <c r="E268" s="1271"/>
      <c r="F268" s="1271"/>
      <c r="G268" s="1271"/>
      <c r="H268" s="1153"/>
      <c r="I268" s="30"/>
      <c r="J268" s="30"/>
      <c r="K268" s="99"/>
      <c r="L268" s="125"/>
      <c r="M268" s="30"/>
      <c r="N268" s="1101"/>
      <c r="O268" s="1101"/>
      <c r="P268" s="1101"/>
      <c r="Q268" s="1153"/>
      <c r="R268" s="1153"/>
    </row>
    <row r="269" spans="1:18" s="955" customFormat="1" ht="14.4" thickTop="1" thickBot="1">
      <c r="A269" s="1272" t="s">
        <v>69</v>
      </c>
      <c r="B269" s="343" t="s">
        <v>54</v>
      </c>
      <c r="C269" s="326">
        <v>1.4460938892688662</v>
      </c>
      <c r="D269" s="376">
        <v>1.7048757890852206</v>
      </c>
      <c r="E269" s="325">
        <v>3.2746112165419623</v>
      </c>
      <c r="F269" s="325">
        <v>1.6177167717131149</v>
      </c>
      <c r="G269" s="376">
        <v>0.83695610886337823</v>
      </c>
      <c r="H269" s="1153"/>
      <c r="I269" s="30"/>
      <c r="J269" s="30"/>
      <c r="K269" s="99"/>
      <c r="L269" s="218"/>
      <c r="M269" s="30"/>
      <c r="N269" s="1101"/>
      <c r="O269" s="1101"/>
      <c r="P269" s="1101"/>
      <c r="Q269" s="1101"/>
      <c r="R269" s="1101"/>
    </row>
    <row r="270" spans="1:18" s="628" customFormat="1" ht="13.8" thickBot="1">
      <c r="A270" s="1273"/>
      <c r="B270" s="343" t="s">
        <v>55</v>
      </c>
      <c r="C270" s="326">
        <v>1.1231661111034217</v>
      </c>
      <c r="D270" s="376">
        <v>1.4078745455900115</v>
      </c>
      <c r="E270" s="325">
        <v>2.1373271987682601</v>
      </c>
      <c r="F270" s="325">
        <v>1.3282855940451039</v>
      </c>
      <c r="G270" s="376">
        <v>0.75904612088644119</v>
      </c>
      <c r="I270" s="30"/>
      <c r="J270" s="30"/>
      <c r="K270" s="221"/>
      <c r="L270" s="125"/>
      <c r="M270" s="30"/>
      <c r="N270" s="1101"/>
      <c r="O270" s="1101"/>
      <c r="P270" s="1101"/>
      <c r="Q270" s="1101"/>
      <c r="R270" s="1101"/>
    </row>
    <row r="271" spans="1:18" s="955" customFormat="1" ht="13.8" thickBot="1">
      <c r="A271" s="1273"/>
      <c r="B271" s="343" t="s">
        <v>12</v>
      </c>
      <c r="C271" s="326">
        <v>0.43437646631428001</v>
      </c>
      <c r="D271" s="376">
        <v>0.54520554378844477</v>
      </c>
      <c r="E271" s="325">
        <v>0.59259958036561422</v>
      </c>
      <c r="F271" s="325">
        <v>0.97453679258869441</v>
      </c>
      <c r="G271" s="376">
        <v>0.4066111021275659</v>
      </c>
      <c r="H271" s="1153"/>
      <c r="I271" s="30"/>
      <c r="J271" s="30"/>
      <c r="K271" s="99"/>
      <c r="L271" s="125"/>
      <c r="M271" s="30"/>
      <c r="N271" s="1101"/>
      <c r="O271" s="1101"/>
      <c r="P271" s="1101"/>
      <c r="Q271" s="1101"/>
      <c r="R271" s="1101"/>
    </row>
    <row r="272" spans="1:18" s="955" customFormat="1" ht="13.8" thickBot="1">
      <c r="A272" s="1273"/>
      <c r="B272" s="343" t="s">
        <v>11</v>
      </c>
      <c r="C272" s="326">
        <v>4.0760399995849346</v>
      </c>
      <c r="D272" s="376">
        <v>4.3404297042707212</v>
      </c>
      <c r="E272" s="325">
        <v>3.9993238034825325</v>
      </c>
      <c r="F272" s="325">
        <v>14.151238693612044</v>
      </c>
      <c r="G272" s="376">
        <v>0.6389170950896742</v>
      </c>
      <c r="H272" s="1153"/>
      <c r="I272" s="30"/>
      <c r="J272" s="30"/>
      <c r="K272" s="99"/>
      <c r="L272" s="125"/>
      <c r="M272" s="30"/>
      <c r="N272" s="1101"/>
      <c r="O272" s="1101"/>
      <c r="P272" s="1101"/>
      <c r="Q272" s="1101"/>
      <c r="R272" s="1101"/>
    </row>
    <row r="273" spans="1:18" s="955" customFormat="1" ht="13.8" thickBot="1">
      <c r="A273" s="1273"/>
      <c r="B273" s="343" t="s">
        <v>57</v>
      </c>
      <c r="C273" s="326">
        <v>0.85348293359178773</v>
      </c>
      <c r="D273" s="376">
        <v>1.0086389733672443</v>
      </c>
      <c r="E273" s="325">
        <v>1.1849121728248737</v>
      </c>
      <c r="F273" s="325">
        <v>1.4595297721072651</v>
      </c>
      <c r="G273" s="376">
        <v>0.58574970854163244</v>
      </c>
      <c r="H273" s="1153"/>
      <c r="I273" s="30"/>
      <c r="J273" s="30"/>
      <c r="K273" s="99"/>
      <c r="L273" s="30"/>
      <c r="M273" s="30"/>
      <c r="N273" s="1101"/>
      <c r="O273" s="1101"/>
      <c r="P273" s="1101"/>
      <c r="Q273" s="1101"/>
      <c r="R273" s="1101"/>
    </row>
    <row r="274" spans="1:18" ht="13.8" thickBot="1">
      <c r="A274" s="1273" t="s">
        <v>70</v>
      </c>
      <c r="B274" s="343" t="s">
        <v>21</v>
      </c>
      <c r="C274" s="326">
        <v>1.1322802879731162</v>
      </c>
      <c r="D274" s="376">
        <v>1.3951594703998529</v>
      </c>
      <c r="E274" s="325">
        <v>1.8949660364886127</v>
      </c>
      <c r="F274" s="325">
        <v>1.6705384309935585</v>
      </c>
      <c r="G274" s="376">
        <v>0.66596225878844284</v>
      </c>
      <c r="J274" s="125"/>
      <c r="K274" s="99"/>
      <c r="L274" s="1101"/>
      <c r="M274" s="1101"/>
      <c r="N274" s="1101"/>
      <c r="O274" s="1101"/>
      <c r="P274" s="1101"/>
      <c r="Q274" s="1101"/>
      <c r="R274" s="1101"/>
    </row>
    <row r="275" spans="1:18" ht="13.8" thickBot="1">
      <c r="A275" s="1273"/>
      <c r="B275" s="343" t="s">
        <v>88</v>
      </c>
      <c r="C275" s="1218">
        <v>1.1466974225485398</v>
      </c>
      <c r="D275" s="1217">
        <v>1.3573796063241128</v>
      </c>
      <c r="E275" s="1217">
        <v>1.1463521245612571</v>
      </c>
      <c r="F275" s="1217">
        <v>9.1562129773885736</v>
      </c>
      <c r="G275" s="376">
        <v>0.36392037469765376</v>
      </c>
      <c r="K275" s="99"/>
      <c r="L275" s="1101"/>
      <c r="M275" s="1101"/>
      <c r="N275" s="1101"/>
      <c r="O275" s="1101"/>
      <c r="P275" s="1101"/>
      <c r="Q275" s="1101"/>
      <c r="R275" s="1101"/>
    </row>
    <row r="276" spans="1:18" ht="13.8" thickBot="1">
      <c r="A276" s="1274"/>
      <c r="B276" s="343" t="s">
        <v>160</v>
      </c>
      <c r="C276" s="326">
        <v>1.9621143689045937</v>
      </c>
      <c r="D276" s="376">
        <v>2.2964539739369112</v>
      </c>
      <c r="E276" s="325">
        <v>2.6605803938635302</v>
      </c>
      <c r="F276" s="325">
        <v>5.0759609977639899</v>
      </c>
      <c r="G276" s="376">
        <v>0.48671247003224727</v>
      </c>
      <c r="K276" s="99"/>
      <c r="L276" s="1101"/>
      <c r="M276" s="1101"/>
      <c r="N276" s="1101"/>
      <c r="O276" s="1101"/>
      <c r="P276" s="1101"/>
      <c r="Q276" s="1101"/>
      <c r="R276" s="1101"/>
    </row>
    <row r="277" spans="1:18" ht="13.8" thickBot="1">
      <c r="A277" s="1275" t="s">
        <v>71</v>
      </c>
      <c r="B277" s="343" t="s">
        <v>20</v>
      </c>
      <c r="C277" s="326">
        <v>0.50204702480158903</v>
      </c>
      <c r="D277" s="376">
        <v>0.49853505556551764</v>
      </c>
      <c r="E277" s="325">
        <v>0.50204702480158903</v>
      </c>
      <c r="F277" s="325" t="s">
        <v>159</v>
      </c>
      <c r="G277" s="376">
        <v>0.28070461736863123</v>
      </c>
      <c r="K277" s="99"/>
      <c r="L277" s="1101"/>
      <c r="M277" s="1101"/>
      <c r="N277" s="1101"/>
      <c r="O277" s="1101"/>
      <c r="P277" s="1101"/>
      <c r="Q277" s="1101"/>
      <c r="R277" s="1101"/>
    </row>
    <row r="278" spans="1:18" ht="13.8" thickBot="1">
      <c r="A278" s="1273"/>
      <c r="B278" s="343" t="s">
        <v>19</v>
      </c>
      <c r="C278" s="326">
        <v>1.7682652812351947</v>
      </c>
      <c r="D278" s="376">
        <v>1.7648134311120811</v>
      </c>
      <c r="E278" s="325">
        <v>1.7682652812351947</v>
      </c>
      <c r="F278" s="325" t="s">
        <v>159</v>
      </c>
      <c r="G278" s="376">
        <v>0.47701916426297364</v>
      </c>
      <c r="K278" s="99"/>
      <c r="L278" s="1101"/>
      <c r="M278" s="1101"/>
      <c r="N278" s="1101"/>
      <c r="O278" s="1101"/>
      <c r="P278" s="1101"/>
      <c r="Q278" s="1101"/>
      <c r="R278" s="1101"/>
    </row>
    <row r="279" spans="1:18" ht="13.8" thickBot="1">
      <c r="A279" s="1273"/>
      <c r="B279" s="343" t="s">
        <v>91</v>
      </c>
      <c r="C279" s="326" t="s">
        <v>107</v>
      </c>
      <c r="D279" s="376" t="s">
        <v>107</v>
      </c>
      <c r="E279" s="325" t="s">
        <v>107</v>
      </c>
      <c r="F279" s="325" t="s">
        <v>107</v>
      </c>
      <c r="G279" s="325" t="s">
        <v>107</v>
      </c>
      <c r="K279" s="99"/>
      <c r="L279" s="1101"/>
      <c r="M279" s="1101"/>
      <c r="N279" s="1101"/>
      <c r="O279" s="1101"/>
      <c r="P279" s="1101"/>
      <c r="Q279" s="1101"/>
      <c r="R279" s="1101"/>
    </row>
    <row r="280" spans="1:18" ht="13.8" thickBot="1">
      <c r="A280" s="1273"/>
      <c r="B280" s="343" t="s">
        <v>93</v>
      </c>
      <c r="C280" s="326" t="s">
        <v>107</v>
      </c>
      <c r="D280" s="376" t="s">
        <v>107</v>
      </c>
      <c r="E280" s="325" t="s">
        <v>107</v>
      </c>
      <c r="F280" s="325" t="s">
        <v>107</v>
      </c>
      <c r="G280" s="325" t="s">
        <v>107</v>
      </c>
      <c r="K280" s="99"/>
      <c r="L280" s="1101"/>
      <c r="M280" s="1101"/>
      <c r="N280" s="1101"/>
      <c r="O280" s="1101"/>
      <c r="P280" s="1101"/>
      <c r="Q280" s="1101"/>
      <c r="R280" s="1101"/>
    </row>
    <row r="281" spans="1:18" ht="13.8" thickBot="1">
      <c r="A281" s="1266" t="s">
        <v>72</v>
      </c>
      <c r="B281" s="343" t="s">
        <v>14</v>
      </c>
      <c r="C281" s="326">
        <v>1.5657487445885907</v>
      </c>
      <c r="D281" s="376">
        <v>1.8009558297838391</v>
      </c>
      <c r="E281" s="325">
        <v>2.2054475863410885</v>
      </c>
      <c r="F281" s="325">
        <v>0.58066477023088692</v>
      </c>
      <c r="G281" s="376">
        <v>1.8449035906734981</v>
      </c>
      <c r="K281" s="99"/>
      <c r="L281" s="1101"/>
      <c r="M281" s="1101"/>
      <c r="N281" s="1101"/>
      <c r="O281" s="1101"/>
      <c r="P281" s="1101"/>
      <c r="Q281" s="1101"/>
      <c r="R281" s="1101"/>
    </row>
    <row r="282" spans="1:18" ht="13.8" thickBot="1">
      <c r="A282" s="1266"/>
      <c r="B282" s="343" t="s">
        <v>24</v>
      </c>
      <c r="C282" s="326">
        <v>1.917393618421404</v>
      </c>
      <c r="D282" s="376">
        <v>2.2260534064419826</v>
      </c>
      <c r="E282" s="325">
        <v>2.9191321670981636</v>
      </c>
      <c r="F282" s="325">
        <v>0.93455443951546324</v>
      </c>
      <c r="G282" s="376">
        <v>1.8782994503294017</v>
      </c>
      <c r="K282" s="99"/>
      <c r="L282" s="1101"/>
      <c r="M282" s="1101"/>
      <c r="N282" s="1101"/>
      <c r="O282" s="1101"/>
      <c r="P282" s="1101"/>
      <c r="Q282" s="1101"/>
      <c r="R282" s="1101"/>
    </row>
    <row r="283" spans="1:18" ht="13.8" thickBot="1">
      <c r="A283" s="1267"/>
      <c r="B283" s="344" t="s">
        <v>15</v>
      </c>
      <c r="C283" s="327">
        <v>9.6814554407274471</v>
      </c>
      <c r="D283" s="601">
        <v>9.6530844798543693</v>
      </c>
      <c r="E283" s="328">
        <v>2.688518589550712</v>
      </c>
      <c r="F283" s="601">
        <v>558.29599511267918</v>
      </c>
      <c r="G283" s="601">
        <v>2.688518589550712</v>
      </c>
      <c r="K283" s="99"/>
      <c r="L283" s="1101"/>
      <c r="M283" s="1101"/>
      <c r="N283" s="1101"/>
      <c r="O283" s="1101"/>
      <c r="P283" s="1101"/>
      <c r="Q283" s="1101"/>
      <c r="R283" s="1101"/>
    </row>
    <row r="284" spans="1:18">
      <c r="A284" s="234" t="s">
        <v>161</v>
      </c>
      <c r="B284" s="954"/>
      <c r="C284" s="954"/>
      <c r="K284" s="99"/>
      <c r="L284" s="1101"/>
      <c r="M284" s="1101"/>
      <c r="N284" s="1101"/>
      <c r="O284" s="1101"/>
      <c r="P284" s="1101"/>
      <c r="Q284" s="1101"/>
      <c r="R284" s="1101"/>
    </row>
    <row r="285" spans="1:18" ht="12.75" customHeight="1">
      <c r="A285" s="234" t="s">
        <v>162</v>
      </c>
      <c r="B285" s="324"/>
      <c r="C285" s="324"/>
      <c r="D285" s="324"/>
      <c r="E285" s="324"/>
      <c r="F285" s="324"/>
      <c r="G285" s="324"/>
      <c r="H285" s="324"/>
      <c r="I285" s="324"/>
      <c r="K285" s="99"/>
      <c r="L285" s="1101"/>
      <c r="M285" s="1101"/>
      <c r="N285" s="1101"/>
      <c r="O285" s="1101"/>
      <c r="P285" s="1101"/>
      <c r="Q285" s="1101"/>
      <c r="R285" s="1101"/>
    </row>
    <row r="286" spans="1:18">
      <c r="A286" s="234" t="s">
        <v>177</v>
      </c>
      <c r="B286" s="954"/>
      <c r="C286" s="954"/>
      <c r="K286" s="99"/>
      <c r="L286" s="1101"/>
      <c r="M286" s="1101"/>
      <c r="N286" s="1101"/>
      <c r="O286" s="1101"/>
      <c r="P286" s="1101"/>
      <c r="Q286" s="1101"/>
      <c r="R286" s="1101"/>
    </row>
    <row r="287" spans="1:18">
      <c r="A287" s="1120"/>
      <c r="K287" s="99"/>
      <c r="L287" s="1101"/>
      <c r="M287" s="1101"/>
      <c r="N287" s="1101"/>
      <c r="O287" s="1101"/>
      <c r="P287" s="1101"/>
      <c r="Q287" s="1101"/>
      <c r="R287" s="1101"/>
    </row>
    <row r="288" spans="1:18">
      <c r="A288" s="1120"/>
      <c r="K288" s="99"/>
      <c r="L288" s="1101"/>
      <c r="M288" s="1101"/>
      <c r="N288" s="1101"/>
      <c r="O288" s="1101"/>
      <c r="P288" s="1101"/>
      <c r="Q288" s="1101"/>
      <c r="R288" s="1101"/>
    </row>
    <row r="289" spans="1:18">
      <c r="A289" s="1099" t="s">
        <v>178</v>
      </c>
      <c r="B289" s="1099"/>
      <c r="C289" s="1099"/>
      <c r="D289" s="1099"/>
      <c r="E289" s="1099"/>
      <c r="F289" s="1099"/>
      <c r="K289" s="99"/>
      <c r="L289" s="1101"/>
      <c r="M289" s="1101"/>
      <c r="N289" s="1101"/>
      <c r="O289" s="1101"/>
      <c r="P289" s="1101"/>
      <c r="Q289" s="1101"/>
      <c r="R289" s="1101"/>
    </row>
    <row r="290" spans="1:18" ht="27" thickBot="1">
      <c r="A290" s="1139"/>
      <c r="B290" s="1139" t="s">
        <v>152</v>
      </c>
      <c r="C290" s="1139" t="s">
        <v>153</v>
      </c>
      <c r="D290" s="1139" t="s">
        <v>154</v>
      </c>
      <c r="E290" s="1139" t="s">
        <v>155</v>
      </c>
      <c r="F290" s="1139" t="s">
        <v>156</v>
      </c>
      <c r="K290" s="99"/>
      <c r="N290" s="1101"/>
      <c r="O290" s="1101"/>
      <c r="P290" s="1101"/>
      <c r="Q290" s="1153"/>
      <c r="R290" s="1153"/>
    </row>
    <row r="291" spans="1:18" ht="14.4" thickTop="1" thickBot="1">
      <c r="A291" s="110" t="s">
        <v>165</v>
      </c>
      <c r="B291" s="616">
        <v>1.478853502339575</v>
      </c>
      <c r="C291" s="616">
        <v>1.7372032886976587</v>
      </c>
      <c r="D291" s="616">
        <v>2.5100121550642851</v>
      </c>
      <c r="E291" s="616">
        <v>1.935321304051675</v>
      </c>
      <c r="F291" s="616">
        <v>0.79801583425292733</v>
      </c>
      <c r="N291" s="1101"/>
      <c r="O291" s="1101"/>
      <c r="P291" s="1101"/>
      <c r="Q291" s="1101"/>
      <c r="R291" s="1101"/>
    </row>
    <row r="292" spans="1:18" ht="13.8" thickBot="1">
      <c r="A292" s="110" t="s">
        <v>166</v>
      </c>
      <c r="B292" s="616">
        <v>1.3769987912018149</v>
      </c>
      <c r="C292" s="616">
        <v>1.6414250868447848</v>
      </c>
      <c r="D292" s="616">
        <v>2.5640643809136785</v>
      </c>
      <c r="E292" s="616">
        <v>1.9269460503241251</v>
      </c>
      <c r="F292" s="616">
        <v>0.70556090890813872</v>
      </c>
      <c r="N292" s="1101"/>
      <c r="O292" s="1101"/>
      <c r="P292" s="1101"/>
      <c r="Q292" s="1101"/>
      <c r="R292" s="1101"/>
    </row>
    <row r="293" spans="1:18" ht="13.8" thickBot="1">
      <c r="A293" s="111" t="s">
        <v>167</v>
      </c>
      <c r="B293" s="616">
        <v>1.4203431769546044</v>
      </c>
      <c r="C293" s="616">
        <v>1.7005636072720762</v>
      </c>
      <c r="D293" s="616">
        <v>2.0041065214442813</v>
      </c>
      <c r="E293" s="616">
        <v>3.2931702046873554</v>
      </c>
      <c r="F293" s="616">
        <v>0.52027409823867266</v>
      </c>
      <c r="N293" s="1101"/>
      <c r="O293" s="1101"/>
      <c r="P293" s="1101"/>
      <c r="Q293" s="1101"/>
      <c r="R293" s="1101"/>
    </row>
    <row r="294" spans="1:18" ht="13.8" thickBot="1">
      <c r="A294" s="111" t="s">
        <v>168</v>
      </c>
      <c r="B294" s="616">
        <v>1.3632510078961679</v>
      </c>
      <c r="C294" s="616">
        <v>1.6227273598165548</v>
      </c>
      <c r="D294" s="616">
        <v>2.8289222929291569</v>
      </c>
      <c r="E294" s="616">
        <v>1.5887088252628154</v>
      </c>
      <c r="F294" s="616">
        <v>0.80116879492796533</v>
      </c>
      <c r="L294" s="125"/>
      <c r="N294" s="1101"/>
      <c r="O294" s="1101"/>
      <c r="P294" s="1101"/>
      <c r="Q294" s="1101"/>
      <c r="R294" s="1101"/>
    </row>
    <row r="295" spans="1:18" s="955" customFormat="1" ht="13.8" thickBot="1">
      <c r="A295" s="112" t="s">
        <v>72</v>
      </c>
      <c r="B295" s="617">
        <v>2.2733348447035051</v>
      </c>
      <c r="C295" s="617">
        <v>2.5711324680674958</v>
      </c>
      <c r="D295" s="617">
        <v>2.8551471660095782</v>
      </c>
      <c r="E295" s="617">
        <v>1.2088211622777454</v>
      </c>
      <c r="F295" s="617">
        <v>1.9980161684307103</v>
      </c>
      <c r="G295" s="30"/>
      <c r="H295" s="30"/>
      <c r="I295" s="30"/>
      <c r="J295" s="30"/>
      <c r="K295" s="99"/>
      <c r="L295" s="30"/>
      <c r="M295" s="30"/>
      <c r="N295" s="1101"/>
      <c r="O295" s="1101"/>
      <c r="P295" s="1101"/>
      <c r="Q295" s="1101"/>
      <c r="R295" s="1101"/>
    </row>
    <row r="296" spans="1:18">
      <c r="A296" s="234" t="s">
        <v>169</v>
      </c>
      <c r="N296" s="1101"/>
      <c r="O296" s="1101"/>
      <c r="P296" s="1101"/>
      <c r="Q296" s="1101"/>
      <c r="R296" s="1101"/>
    </row>
    <row r="298" spans="1:18">
      <c r="A298" s="1120"/>
      <c r="N298" s="1101"/>
      <c r="O298" s="1101"/>
      <c r="P298" s="1101"/>
      <c r="Q298" s="1101"/>
      <c r="R298" s="1101"/>
    </row>
    <row r="301" spans="1:18">
      <c r="A301" s="1099" t="s">
        <v>179</v>
      </c>
      <c r="B301" s="1101"/>
      <c r="C301" s="1101"/>
      <c r="D301" s="1101"/>
      <c r="E301" s="1101"/>
      <c r="F301" s="1101"/>
      <c r="G301" s="1101"/>
      <c r="H301" s="1101"/>
      <c r="I301" s="1101"/>
      <c r="J301" s="1101"/>
      <c r="N301" s="1101"/>
      <c r="O301" s="1101"/>
      <c r="P301" s="1101"/>
      <c r="Q301" s="1101"/>
      <c r="R301" s="1101"/>
    </row>
    <row r="302" spans="1:18" ht="40.200000000000003" thickBot="1">
      <c r="A302" s="1139" t="s">
        <v>60</v>
      </c>
      <c r="B302" s="1139" t="s">
        <v>78</v>
      </c>
      <c r="C302" s="1139" t="s">
        <v>180</v>
      </c>
      <c r="D302" s="1139" t="s">
        <v>181</v>
      </c>
      <c r="E302" s="1139" t="s">
        <v>182</v>
      </c>
      <c r="F302" s="1139" t="s">
        <v>183</v>
      </c>
      <c r="G302" s="1139" t="s">
        <v>184</v>
      </c>
      <c r="H302" s="1139" t="s">
        <v>185</v>
      </c>
      <c r="I302" s="1139" t="s">
        <v>186</v>
      </c>
      <c r="J302" s="1139" t="s">
        <v>187</v>
      </c>
      <c r="N302" s="1101"/>
      <c r="O302" s="1101"/>
      <c r="P302" s="1101"/>
      <c r="Q302" s="1101"/>
      <c r="R302" s="1101"/>
    </row>
    <row r="303" spans="1:18" ht="13.8" thickTop="1">
      <c r="A303" s="1278" t="s">
        <v>69</v>
      </c>
      <c r="B303" s="389" t="s">
        <v>188</v>
      </c>
      <c r="C303" s="390">
        <v>5886800.1001000004</v>
      </c>
      <c r="D303" s="390">
        <v>1694684.08</v>
      </c>
      <c r="E303" s="390" t="s">
        <v>189</v>
      </c>
      <c r="F303" s="390">
        <v>7581484.1801000005</v>
      </c>
      <c r="G303" s="390">
        <v>12438352.581692634</v>
      </c>
      <c r="H303" s="390">
        <v>6796108.5232172944</v>
      </c>
      <c r="I303" s="390">
        <v>19234461.104909927</v>
      </c>
      <c r="J303" s="390">
        <v>11652976.924809925</v>
      </c>
      <c r="N303" s="1101"/>
      <c r="O303" s="1101"/>
      <c r="P303" s="1101"/>
      <c r="Q303" s="1101"/>
      <c r="R303" s="1101"/>
    </row>
    <row r="304" spans="1:18">
      <c r="A304" s="1279"/>
      <c r="B304" s="389" t="s">
        <v>190</v>
      </c>
      <c r="C304" s="390">
        <v>307085</v>
      </c>
      <c r="D304" s="390">
        <v>1073633.45</v>
      </c>
      <c r="E304" s="390" t="s">
        <v>189</v>
      </c>
      <c r="F304" s="390">
        <v>1380718.45</v>
      </c>
      <c r="G304" s="390">
        <v>1283997.2075065924</v>
      </c>
      <c r="H304" s="390">
        <v>753189.63047235121</v>
      </c>
      <c r="I304" s="390">
        <v>2037186.8379789437</v>
      </c>
      <c r="J304" s="390">
        <v>656468.38797894376</v>
      </c>
      <c r="N304" s="1101"/>
      <c r="O304" s="1101"/>
      <c r="P304" s="1101"/>
      <c r="Q304" s="1101"/>
      <c r="R304" s="1101"/>
    </row>
    <row r="305" spans="1:18">
      <c r="A305" s="1279"/>
      <c r="B305" s="389" t="s">
        <v>12</v>
      </c>
      <c r="C305" s="390">
        <v>0</v>
      </c>
      <c r="D305" s="390">
        <v>232993.76</v>
      </c>
      <c r="E305" s="390" t="s">
        <v>189</v>
      </c>
      <c r="F305" s="390">
        <v>232993.76</v>
      </c>
      <c r="G305" s="390">
        <v>0</v>
      </c>
      <c r="H305" s="390">
        <v>0</v>
      </c>
      <c r="I305" s="390">
        <v>0</v>
      </c>
      <c r="J305" s="390">
        <v>-232993.76</v>
      </c>
      <c r="N305" s="1101"/>
      <c r="O305" s="1101"/>
      <c r="P305" s="1101"/>
      <c r="Q305" s="1101"/>
      <c r="R305" s="1101"/>
    </row>
    <row r="306" spans="1:18">
      <c r="A306" s="1279"/>
      <c r="B306" s="389" t="s">
        <v>11</v>
      </c>
      <c r="C306" s="390">
        <v>0</v>
      </c>
      <c r="D306" s="390">
        <v>246688.64000000001</v>
      </c>
      <c r="E306" s="390" t="s">
        <v>189</v>
      </c>
      <c r="F306" s="390">
        <v>246688.64000000001</v>
      </c>
      <c r="G306" s="390">
        <v>0</v>
      </c>
      <c r="H306" s="390">
        <v>0</v>
      </c>
      <c r="I306" s="390">
        <v>0</v>
      </c>
      <c r="J306" s="390">
        <v>-246688.64000000001</v>
      </c>
      <c r="N306" s="1101"/>
      <c r="O306" s="1101"/>
      <c r="P306" s="1101"/>
      <c r="Q306" s="1101"/>
      <c r="R306" s="1101"/>
    </row>
    <row r="307" spans="1:18">
      <c r="A307" s="1280"/>
      <c r="B307" s="389" t="s">
        <v>57</v>
      </c>
      <c r="C307" s="390">
        <v>273146.5</v>
      </c>
      <c r="D307" s="390">
        <v>310960.61</v>
      </c>
      <c r="E307" s="390" t="s">
        <v>189</v>
      </c>
      <c r="F307" s="390">
        <v>584107.11</v>
      </c>
      <c r="G307" s="390">
        <v>328098.99392787321</v>
      </c>
      <c r="H307" s="390">
        <v>175618.57578785985</v>
      </c>
      <c r="I307" s="390">
        <v>503717.56971573306</v>
      </c>
      <c r="J307" s="390">
        <v>-80389.540284266928</v>
      </c>
      <c r="N307" s="1101"/>
      <c r="O307" s="1101"/>
      <c r="P307" s="1101"/>
      <c r="Q307" s="1101"/>
      <c r="R307" s="1101"/>
    </row>
    <row r="308" spans="1:18">
      <c r="A308" s="1281" t="s">
        <v>70</v>
      </c>
      <c r="B308" s="389" t="s">
        <v>21</v>
      </c>
      <c r="C308" s="390">
        <v>613309.07000000007</v>
      </c>
      <c r="D308" s="390">
        <v>1193452.45</v>
      </c>
      <c r="E308" s="390" t="s">
        <v>189</v>
      </c>
      <c r="F308" s="390">
        <v>1806761.52</v>
      </c>
      <c r="G308" s="390">
        <v>931120.14062335854</v>
      </c>
      <c r="H308" s="390">
        <v>1597797.554098964</v>
      </c>
      <c r="I308" s="390">
        <v>2528917.6947223227</v>
      </c>
      <c r="J308" s="390">
        <v>722156.17472232273</v>
      </c>
      <c r="M308" s="125"/>
      <c r="N308" s="1153"/>
      <c r="O308" s="1153"/>
      <c r="P308" s="1153"/>
      <c r="Q308" s="1101"/>
      <c r="R308" s="1101"/>
    </row>
    <row r="309" spans="1:18">
      <c r="A309" s="1279"/>
      <c r="B309" s="389" t="s">
        <v>22</v>
      </c>
      <c r="C309" s="390">
        <v>0</v>
      </c>
      <c r="D309" s="390">
        <v>533024.55000000005</v>
      </c>
      <c r="E309" s="390" t="s">
        <v>189</v>
      </c>
      <c r="F309" s="390">
        <v>533024.55000000005</v>
      </c>
      <c r="G309" s="390">
        <v>324185.39195883658</v>
      </c>
      <c r="H309" s="390">
        <v>129905.05061758378</v>
      </c>
      <c r="I309" s="390">
        <v>454090.44257642038</v>
      </c>
      <c r="J309" s="390">
        <v>-78934.10742357967</v>
      </c>
      <c r="N309" s="30"/>
      <c r="O309" s="30"/>
      <c r="P309" s="30"/>
      <c r="Q309" s="1101"/>
      <c r="R309" s="1101"/>
    </row>
    <row r="310" spans="1:18">
      <c r="A310" s="1280"/>
      <c r="B310" s="389" t="s">
        <v>160</v>
      </c>
      <c r="C310" s="391">
        <v>892128.12999999989</v>
      </c>
      <c r="D310" s="391">
        <v>977344.93</v>
      </c>
      <c r="E310" s="390" t="s">
        <v>189</v>
      </c>
      <c r="F310" s="390">
        <v>1869473.06</v>
      </c>
      <c r="G310" s="390">
        <v>2728651.3429813543</v>
      </c>
      <c r="H310" s="390">
        <v>1098816.9228075685</v>
      </c>
      <c r="I310" s="390">
        <v>3827468.265788923</v>
      </c>
      <c r="J310" s="390">
        <v>1957995.205788923</v>
      </c>
      <c r="N310" s="30"/>
      <c r="O310" s="30"/>
      <c r="P310" s="30"/>
      <c r="Q310" s="1101"/>
      <c r="R310" s="1101"/>
    </row>
    <row r="311" spans="1:18">
      <c r="A311" s="1281" t="s">
        <v>71</v>
      </c>
      <c r="B311" s="389" t="s">
        <v>20</v>
      </c>
      <c r="C311" s="390">
        <v>0</v>
      </c>
      <c r="D311" s="390">
        <v>151085.39000000001</v>
      </c>
      <c r="E311" s="390" t="s">
        <v>189</v>
      </c>
      <c r="F311" s="390">
        <v>151085.39000000001</v>
      </c>
      <c r="G311" s="390">
        <v>42531.671846405225</v>
      </c>
      <c r="H311" s="390">
        <v>46848.24280027498</v>
      </c>
      <c r="I311" s="390">
        <v>89379.914646680205</v>
      </c>
      <c r="J311" s="390">
        <v>-61705.475353319809</v>
      </c>
      <c r="N311" s="1101"/>
      <c r="O311" s="1101"/>
      <c r="P311" s="1101"/>
      <c r="Q311" s="1101"/>
      <c r="R311" s="1101"/>
    </row>
    <row r="312" spans="1:18">
      <c r="A312" s="1279"/>
      <c r="B312" s="389" t="s">
        <v>19</v>
      </c>
      <c r="C312" s="390">
        <v>0</v>
      </c>
      <c r="D312" s="390">
        <v>477263.4</v>
      </c>
      <c r="E312" s="390" t="s">
        <v>189</v>
      </c>
      <c r="F312" s="390">
        <v>477263.4</v>
      </c>
      <c r="G312" s="390">
        <v>500761.5821549063</v>
      </c>
      <c r="H312" s="390">
        <v>484476.31734585454</v>
      </c>
      <c r="I312" s="390">
        <v>985237.89950076083</v>
      </c>
      <c r="J312" s="390">
        <v>507974.49950076081</v>
      </c>
      <c r="N312" s="1101"/>
      <c r="O312" s="1101"/>
      <c r="P312" s="1101"/>
      <c r="Q312" s="1101"/>
      <c r="R312" s="1101"/>
    </row>
    <row r="313" spans="1:18">
      <c r="A313" s="1279"/>
      <c r="B313" s="389" t="s">
        <v>25</v>
      </c>
      <c r="C313" s="390">
        <v>0</v>
      </c>
      <c r="D313" s="390">
        <v>169076.46</v>
      </c>
      <c r="E313" s="390" t="s">
        <v>189</v>
      </c>
      <c r="F313" s="390">
        <v>169076.46</v>
      </c>
      <c r="G313" s="390">
        <v>0</v>
      </c>
      <c r="H313" s="390">
        <v>0</v>
      </c>
      <c r="I313" s="390">
        <v>0</v>
      </c>
      <c r="J313" s="390">
        <v>-169076.46</v>
      </c>
      <c r="N313" s="30"/>
      <c r="O313" s="30"/>
      <c r="P313" s="30"/>
      <c r="Q313" s="1101"/>
      <c r="R313" s="1101"/>
    </row>
    <row r="314" spans="1:18">
      <c r="A314" s="1280"/>
      <c r="B314" s="389" t="s">
        <v>16</v>
      </c>
      <c r="C314" s="390">
        <v>0</v>
      </c>
      <c r="D314" s="390">
        <v>24462.699999999997</v>
      </c>
      <c r="E314" s="390" t="s">
        <v>189</v>
      </c>
      <c r="F314" s="390">
        <v>24462.699999999997</v>
      </c>
      <c r="G314" s="390">
        <v>0</v>
      </c>
      <c r="H314" s="390">
        <v>0</v>
      </c>
      <c r="I314" s="390">
        <v>0</v>
      </c>
      <c r="J314" s="390">
        <v>-24462.699999999997</v>
      </c>
      <c r="N314" s="30"/>
      <c r="O314" s="30"/>
      <c r="P314" s="30"/>
      <c r="Q314" s="1153"/>
      <c r="R314" s="1153"/>
    </row>
    <row r="315" spans="1:18">
      <c r="A315" s="1282" t="s">
        <v>72</v>
      </c>
      <c r="B315" s="389" t="s">
        <v>14</v>
      </c>
      <c r="C315" s="390">
        <v>13327.18377486948</v>
      </c>
      <c r="D315" s="390">
        <v>22140.82</v>
      </c>
      <c r="E315" s="390" t="s">
        <v>189</v>
      </c>
      <c r="F315" s="390">
        <v>35468.003774869481</v>
      </c>
      <c r="G315" s="390">
        <v>10557.187502362916</v>
      </c>
      <c r="H315" s="390">
        <v>89736.375996079019</v>
      </c>
      <c r="I315" s="390">
        <v>100293.56349844193</v>
      </c>
      <c r="J315" s="390">
        <v>64825.559723572449</v>
      </c>
      <c r="N315" s="30"/>
      <c r="O315" s="30"/>
      <c r="P315" s="30"/>
      <c r="Q315" s="30"/>
      <c r="R315" s="30"/>
    </row>
    <row r="316" spans="1:18">
      <c r="A316" s="1283"/>
      <c r="B316" s="389" t="s">
        <v>24</v>
      </c>
      <c r="C316" s="390">
        <v>881543.86204770627</v>
      </c>
      <c r="D316" s="390">
        <v>2061907.81</v>
      </c>
      <c r="E316" s="390" t="s">
        <v>189</v>
      </c>
      <c r="F316" s="390">
        <v>2943451.6720477063</v>
      </c>
      <c r="G316" s="390">
        <v>743135.47954004863</v>
      </c>
      <c r="H316" s="390">
        <v>5333287.3017371129</v>
      </c>
      <c r="I316" s="390">
        <v>6076422.7812771611</v>
      </c>
      <c r="J316" s="390">
        <v>3132971.1092294548</v>
      </c>
      <c r="N316" s="30"/>
      <c r="O316" s="30"/>
      <c r="P316" s="30"/>
      <c r="Q316" s="30"/>
      <c r="R316" s="30"/>
    </row>
    <row r="317" spans="1:18">
      <c r="A317" s="1284"/>
      <c r="B317" s="389" t="s">
        <v>15</v>
      </c>
      <c r="C317" s="390">
        <v>429000</v>
      </c>
      <c r="D317" s="390">
        <v>121633.89</v>
      </c>
      <c r="E317" s="390" t="s">
        <v>189</v>
      </c>
      <c r="F317" s="390">
        <v>550633.89</v>
      </c>
      <c r="G317" s="390">
        <v>0</v>
      </c>
      <c r="H317" s="390">
        <v>1662357.0025904027</v>
      </c>
      <c r="I317" s="390">
        <v>1662357.0025904027</v>
      </c>
      <c r="J317" s="390">
        <v>1111723.1125904028</v>
      </c>
      <c r="N317" s="30"/>
      <c r="O317" s="30"/>
      <c r="P317" s="30"/>
      <c r="Q317" s="1101"/>
      <c r="R317" s="1101"/>
    </row>
    <row r="318" spans="1:18">
      <c r="A318" s="392" t="s">
        <v>165</v>
      </c>
      <c r="B318" s="405" t="s">
        <v>191</v>
      </c>
      <c r="C318" s="393">
        <v>9296339.8459225763</v>
      </c>
      <c r="D318" s="393">
        <v>9292025.7799999993</v>
      </c>
      <c r="E318" s="393" t="s">
        <v>189</v>
      </c>
      <c r="F318" s="393">
        <v>18588365.625922576</v>
      </c>
      <c r="G318" s="393">
        <v>19331391.579734374</v>
      </c>
      <c r="H318" s="393">
        <v>18168141.497471344</v>
      </c>
      <c r="I318" s="393">
        <v>37499533.077205718</v>
      </c>
      <c r="J318" s="393">
        <f>SUM(J303:J317)</f>
        <v>18912840.291283138</v>
      </c>
      <c r="N318" s="30"/>
      <c r="O318" s="30"/>
      <c r="P318" s="30"/>
      <c r="Q318" s="1101"/>
      <c r="R318" s="1101"/>
    </row>
    <row r="319" spans="1:18" s="955" customFormat="1" ht="13.8" thickBot="1">
      <c r="A319" s="612" t="s">
        <v>192</v>
      </c>
      <c r="B319" s="203"/>
      <c r="C319" s="388"/>
      <c r="D319" s="388"/>
      <c r="E319" s="388"/>
      <c r="F319" s="388"/>
      <c r="G319" s="388"/>
      <c r="H319" s="388"/>
      <c r="I319" s="388"/>
      <c r="J319" s="388"/>
      <c r="K319" s="99"/>
      <c r="L319" s="125"/>
      <c r="M319" s="30"/>
      <c r="N319" s="1101"/>
      <c r="O319" s="1101"/>
      <c r="P319" s="1101"/>
      <c r="Q319" s="30"/>
      <c r="R319" s="30"/>
    </row>
    <row r="320" spans="1:18" s="30" customFormat="1">
      <c r="A320" s="1" t="s">
        <v>193</v>
      </c>
      <c r="B320" s="2"/>
      <c r="K320" s="86"/>
    </row>
    <row r="321" spans="1:18" s="1" customFormat="1">
      <c r="A321" s="1101"/>
      <c r="B321" s="2"/>
      <c r="C321" s="30"/>
      <c r="D321" s="30"/>
      <c r="E321" s="30"/>
      <c r="F321" s="30"/>
      <c r="G321" s="30"/>
      <c r="H321" s="30"/>
      <c r="I321" s="30"/>
      <c r="J321" s="139"/>
      <c r="K321" s="95"/>
      <c r="L321" s="43"/>
      <c r="M321" s="30"/>
      <c r="N321" s="1101"/>
      <c r="O321" s="1101"/>
      <c r="P321" s="1101"/>
      <c r="Q321" s="1101"/>
      <c r="R321" s="1101"/>
    </row>
    <row r="323" spans="1:18">
      <c r="A323" s="1099" t="s">
        <v>194</v>
      </c>
      <c r="B323" s="1101"/>
      <c r="C323" s="1101"/>
      <c r="D323" s="1101"/>
      <c r="E323" s="1101"/>
      <c r="F323" s="1101"/>
      <c r="G323" s="1101"/>
      <c r="H323" s="1101"/>
      <c r="I323" s="1101"/>
      <c r="J323" s="1101"/>
      <c r="N323" s="1101"/>
      <c r="O323" s="1101"/>
      <c r="P323" s="1101"/>
      <c r="Q323" s="1101"/>
      <c r="R323" s="1101"/>
    </row>
    <row r="324" spans="1:18" ht="53.4" thickBot="1">
      <c r="A324" s="1139" t="s">
        <v>60</v>
      </c>
      <c r="B324" s="1139" t="s">
        <v>78</v>
      </c>
      <c r="C324" s="1139" t="s">
        <v>180</v>
      </c>
      <c r="D324" s="1139" t="s">
        <v>181</v>
      </c>
      <c r="E324" s="1139" t="s">
        <v>182</v>
      </c>
      <c r="F324" s="1139" t="s">
        <v>183</v>
      </c>
      <c r="G324" s="1139" t="s">
        <v>195</v>
      </c>
      <c r="H324" s="1139" t="s">
        <v>186</v>
      </c>
      <c r="I324" s="1139" t="s">
        <v>187</v>
      </c>
      <c r="J324" s="1101"/>
      <c r="N324" s="1101"/>
      <c r="O324" s="1101"/>
      <c r="P324" s="1101"/>
      <c r="Q324" s="1101"/>
      <c r="R324" s="1101"/>
    </row>
    <row r="325" spans="1:18" ht="13.8" thickTop="1">
      <c r="A325" s="1277" t="s">
        <v>69</v>
      </c>
      <c r="B325" s="1036" t="s">
        <v>188</v>
      </c>
      <c r="C325" s="1037">
        <v>6011295.4100000001</v>
      </c>
      <c r="D325" s="1037">
        <v>1775682.9399999995</v>
      </c>
      <c r="E325" s="390" t="s">
        <v>189</v>
      </c>
      <c r="F325" s="1037">
        <f>SUM(C325:D325)</f>
        <v>7786978.3499999996</v>
      </c>
      <c r="G325" s="1037">
        <v>24903035.314434703</v>
      </c>
      <c r="H325" s="1037">
        <v>24903035.314434703</v>
      </c>
      <c r="I325" s="1037">
        <f>H325-F325</f>
        <v>17116056.964434706</v>
      </c>
      <c r="J325" s="1101"/>
      <c r="N325" s="1101"/>
      <c r="O325" s="1101"/>
      <c r="P325" s="1101"/>
      <c r="Q325" s="1101"/>
      <c r="R325" s="1101"/>
    </row>
    <row r="326" spans="1:18">
      <c r="A326" s="1277"/>
      <c r="B326" s="389" t="s">
        <v>190</v>
      </c>
      <c r="C326" s="390">
        <v>714697</v>
      </c>
      <c r="D326" s="390">
        <v>1326064.32</v>
      </c>
      <c r="E326" s="390" t="s">
        <v>189</v>
      </c>
      <c r="F326" s="1037">
        <f t="shared" ref="F326:F339" si="21">SUM(C326:D326)</f>
        <v>2040761.32</v>
      </c>
      <c r="G326" s="390">
        <v>2966831.1564075127</v>
      </c>
      <c r="H326" s="390">
        <v>2966831.1564075127</v>
      </c>
      <c r="I326" s="1037">
        <f t="shared" ref="I326:I339" si="22">H326-F326</f>
        <v>926069.83640751266</v>
      </c>
      <c r="J326" s="1101"/>
      <c r="N326" s="1101"/>
      <c r="O326" s="1101"/>
      <c r="P326" s="1101"/>
      <c r="Q326" s="1101"/>
      <c r="R326" s="1101"/>
    </row>
    <row r="327" spans="1:18">
      <c r="A327" s="1277"/>
      <c r="B327" s="389" t="s">
        <v>12</v>
      </c>
      <c r="C327" s="390">
        <v>11549</v>
      </c>
      <c r="D327" s="390">
        <v>213621.36000000002</v>
      </c>
      <c r="E327" s="390" t="s">
        <v>189</v>
      </c>
      <c r="F327" s="1037">
        <f t="shared" si="21"/>
        <v>225170.36000000002</v>
      </c>
      <c r="G327" s="390">
        <v>130881.55271763721</v>
      </c>
      <c r="H327" s="390">
        <v>130881.55271763721</v>
      </c>
      <c r="I327" s="1037">
        <f t="shared" si="22"/>
        <v>-94288.807282362803</v>
      </c>
      <c r="J327" s="1101"/>
      <c r="N327" s="1101"/>
      <c r="O327" s="1101"/>
      <c r="P327" s="1101"/>
      <c r="Q327" s="1101"/>
      <c r="R327" s="1101"/>
    </row>
    <row r="328" spans="1:18">
      <c r="A328" s="1277"/>
      <c r="B328" s="389" t="s">
        <v>11</v>
      </c>
      <c r="C328" s="390">
        <v>322472.23000000004</v>
      </c>
      <c r="D328" s="390">
        <v>313737.73999999993</v>
      </c>
      <c r="E328" s="390" t="s">
        <v>189</v>
      </c>
      <c r="F328" s="1037">
        <f t="shared" si="21"/>
        <v>636209.97</v>
      </c>
      <c r="G328" s="390">
        <v>2834151.1034074933</v>
      </c>
      <c r="H328" s="390">
        <v>2834151.1034074933</v>
      </c>
      <c r="I328" s="1037">
        <f t="shared" si="22"/>
        <v>2197941.1334074931</v>
      </c>
      <c r="J328" s="1101"/>
      <c r="N328" s="1101"/>
      <c r="O328" s="1101"/>
      <c r="P328" s="1101"/>
      <c r="Q328" s="1101"/>
      <c r="R328" s="1101"/>
    </row>
    <row r="329" spans="1:18">
      <c r="A329" s="1277"/>
      <c r="B329" s="389" t="s">
        <v>57</v>
      </c>
      <c r="C329" s="390">
        <v>367888.80000000005</v>
      </c>
      <c r="D329" s="390">
        <v>311347.62</v>
      </c>
      <c r="E329" s="390" t="s">
        <v>189</v>
      </c>
      <c r="F329" s="1037">
        <f t="shared" si="21"/>
        <v>679236.42</v>
      </c>
      <c r="G329" s="390">
        <v>977679.8784767004</v>
      </c>
      <c r="H329" s="390">
        <v>977679.8784767004</v>
      </c>
      <c r="I329" s="1037">
        <f t="shared" si="22"/>
        <v>298443.45847670035</v>
      </c>
      <c r="J329" s="1101"/>
      <c r="N329" s="1101"/>
      <c r="O329" s="1101"/>
      <c r="P329" s="1101"/>
      <c r="Q329" s="1101"/>
      <c r="R329" s="1101"/>
    </row>
    <row r="330" spans="1:18">
      <c r="A330" s="1277" t="s">
        <v>70</v>
      </c>
      <c r="B330" s="389" t="s">
        <v>21</v>
      </c>
      <c r="C330" s="390">
        <v>1177321.6100000001</v>
      </c>
      <c r="D330" s="390">
        <v>991699.22</v>
      </c>
      <c r="E330" s="390" t="s">
        <v>189</v>
      </c>
      <c r="F330" s="1037">
        <f t="shared" si="21"/>
        <v>2169020.83</v>
      </c>
      <c r="G330" s="390">
        <v>3786213.8258850668</v>
      </c>
      <c r="H330" s="390">
        <v>3786213.8258850668</v>
      </c>
      <c r="I330" s="1037">
        <f t="shared" si="22"/>
        <v>1617192.9958850667</v>
      </c>
      <c r="J330" s="1101"/>
      <c r="M330" s="125"/>
      <c r="N330" s="1153"/>
      <c r="O330" s="1153"/>
      <c r="P330" s="1153"/>
      <c r="Q330" s="1101"/>
      <c r="R330" s="1101"/>
    </row>
    <row r="331" spans="1:18">
      <c r="A331" s="1277"/>
      <c r="B331" s="389" t="s">
        <v>22</v>
      </c>
      <c r="C331" s="390">
        <v>1085.3900000000001</v>
      </c>
      <c r="D331" s="390">
        <v>728098.8600000001</v>
      </c>
      <c r="E331" s="390" t="s">
        <v>189</v>
      </c>
      <c r="F331" s="1037">
        <f t="shared" si="21"/>
        <v>729184.25000000012</v>
      </c>
      <c r="G331" s="390">
        <v>827528.5979355711</v>
      </c>
      <c r="H331" s="390">
        <v>827528.5979355711</v>
      </c>
      <c r="I331" s="1037">
        <f t="shared" si="22"/>
        <v>98344.347935570986</v>
      </c>
      <c r="J331" s="1101"/>
      <c r="N331" s="30"/>
      <c r="O331" s="30"/>
      <c r="P331" s="30"/>
      <c r="Q331" s="1101"/>
      <c r="R331" s="1101"/>
    </row>
    <row r="332" spans="1:18">
      <c r="A332" s="1277"/>
      <c r="B332" s="389" t="s">
        <v>160</v>
      </c>
      <c r="C332" s="391">
        <v>583563.37000000011</v>
      </c>
      <c r="D332" s="391">
        <v>838391.66000000015</v>
      </c>
      <c r="E332" s="390" t="s">
        <v>189</v>
      </c>
      <c r="F332" s="1037">
        <f t="shared" si="21"/>
        <v>1421955.0300000003</v>
      </c>
      <c r="G332" s="390">
        <v>2218082.5778527795</v>
      </c>
      <c r="H332" s="390">
        <v>2218082.5778527795</v>
      </c>
      <c r="I332" s="1037">
        <f t="shared" si="22"/>
        <v>796127.54785277927</v>
      </c>
      <c r="J332" s="1101"/>
      <c r="N332" s="30"/>
      <c r="O332" s="30"/>
      <c r="P332" s="30"/>
      <c r="Q332" s="1101"/>
      <c r="R332" s="1101"/>
    </row>
    <row r="333" spans="1:18">
      <c r="A333" s="1277" t="s">
        <v>71</v>
      </c>
      <c r="B333" s="389" t="s">
        <v>20</v>
      </c>
      <c r="C333" s="390">
        <v>0</v>
      </c>
      <c r="D333" s="390">
        <v>254944.51999999996</v>
      </c>
      <c r="E333" s="390" t="s">
        <v>189</v>
      </c>
      <c r="F333" s="1037">
        <f t="shared" si="21"/>
        <v>254944.51999999996</v>
      </c>
      <c r="G333" s="390">
        <v>95589.205672550394</v>
      </c>
      <c r="H333" s="390">
        <v>95589.205672550394</v>
      </c>
      <c r="I333" s="1037">
        <f t="shared" si="22"/>
        <v>-159355.31432744957</v>
      </c>
      <c r="J333" s="1101"/>
      <c r="N333" s="1101"/>
      <c r="O333" s="1101"/>
      <c r="P333" s="1101"/>
      <c r="Q333" s="1101"/>
      <c r="R333" s="1101"/>
    </row>
    <row r="334" spans="1:18">
      <c r="A334" s="1277"/>
      <c r="B334" s="389" t="s">
        <v>19</v>
      </c>
      <c r="C334" s="390">
        <v>0</v>
      </c>
      <c r="D334" s="390">
        <v>771032.15</v>
      </c>
      <c r="E334" s="390" t="s">
        <v>189</v>
      </c>
      <c r="F334" s="1037">
        <f t="shared" si="21"/>
        <v>771032.15</v>
      </c>
      <c r="G334" s="390">
        <v>855014.52123239718</v>
      </c>
      <c r="H334" s="390">
        <v>855014.52123239718</v>
      </c>
      <c r="I334" s="1037">
        <f t="shared" si="22"/>
        <v>83982.371232397156</v>
      </c>
      <c r="J334" s="1101"/>
      <c r="N334" s="1101"/>
      <c r="O334" s="1101"/>
      <c r="P334" s="1101"/>
      <c r="Q334" s="1101"/>
      <c r="R334" s="1101"/>
    </row>
    <row r="335" spans="1:18">
      <c r="A335" s="1277"/>
      <c r="B335" s="389" t="s">
        <v>25</v>
      </c>
      <c r="C335" s="390">
        <v>0</v>
      </c>
      <c r="D335" s="390">
        <v>54850.21</v>
      </c>
      <c r="E335" s="390" t="s">
        <v>189</v>
      </c>
      <c r="F335" s="1037">
        <f t="shared" si="21"/>
        <v>54850.21</v>
      </c>
      <c r="G335" s="390">
        <v>0</v>
      </c>
      <c r="H335" s="390">
        <v>0</v>
      </c>
      <c r="I335" s="1037">
        <f t="shared" si="22"/>
        <v>-54850.21</v>
      </c>
      <c r="J335" s="1101"/>
      <c r="N335" s="30"/>
      <c r="O335" s="30"/>
      <c r="P335" s="30"/>
      <c r="Q335" s="1101"/>
      <c r="R335" s="1101"/>
    </row>
    <row r="336" spans="1:18">
      <c r="A336" s="1277"/>
      <c r="B336" s="389" t="s">
        <v>16</v>
      </c>
      <c r="C336" s="390">
        <v>0</v>
      </c>
      <c r="D336" s="390">
        <v>12701.369999999999</v>
      </c>
      <c r="E336" s="390" t="s">
        <v>189</v>
      </c>
      <c r="F336" s="1037">
        <f t="shared" si="21"/>
        <v>12701.369999999999</v>
      </c>
      <c r="G336" s="390">
        <v>0</v>
      </c>
      <c r="H336" s="390">
        <v>0</v>
      </c>
      <c r="I336" s="1037">
        <f t="shared" si="22"/>
        <v>-12701.369999999999</v>
      </c>
      <c r="J336" s="1101"/>
      <c r="N336" s="30"/>
      <c r="O336" s="30"/>
      <c r="P336" s="30"/>
      <c r="Q336" s="1153"/>
      <c r="R336" s="1153"/>
    </row>
    <row r="337" spans="1:18">
      <c r="A337" s="1285" t="s">
        <v>72</v>
      </c>
      <c r="B337" s="389" t="s">
        <v>14</v>
      </c>
      <c r="C337" s="390">
        <v>0</v>
      </c>
      <c r="D337" s="390">
        <v>123297.87000000001</v>
      </c>
      <c r="E337" s="390" t="s">
        <v>189</v>
      </c>
      <c r="F337" s="1037">
        <f t="shared" si="21"/>
        <v>123297.87000000001</v>
      </c>
      <c r="G337" s="390">
        <v>316246.37539407751</v>
      </c>
      <c r="H337" s="390">
        <v>316246.37539407751</v>
      </c>
      <c r="I337" s="1037">
        <f t="shared" si="22"/>
        <v>192948.50539407751</v>
      </c>
      <c r="J337" s="1101"/>
      <c r="N337" s="30"/>
      <c r="O337" s="30"/>
      <c r="P337" s="30"/>
      <c r="Q337" s="30"/>
      <c r="R337" s="30"/>
    </row>
    <row r="338" spans="1:18">
      <c r="A338" s="1285"/>
      <c r="B338" s="389" t="s">
        <v>24</v>
      </c>
      <c r="C338" s="390">
        <v>22550</v>
      </c>
      <c r="D338" s="390">
        <v>3577301.2600000007</v>
      </c>
      <c r="E338" s="390" t="s">
        <v>189</v>
      </c>
      <c r="F338" s="1037">
        <f t="shared" si="21"/>
        <v>3599851.2600000007</v>
      </c>
      <c r="G338" s="390">
        <v>14789706.16416489</v>
      </c>
      <c r="H338" s="390">
        <v>14789706.16416489</v>
      </c>
      <c r="I338" s="1037">
        <f t="shared" si="22"/>
        <v>11189854.904164888</v>
      </c>
      <c r="J338" s="1101"/>
      <c r="N338" s="30"/>
      <c r="O338" s="30"/>
      <c r="P338" s="30"/>
      <c r="Q338" s="30"/>
      <c r="R338" s="30"/>
    </row>
    <row r="339" spans="1:18">
      <c r="A339" s="1285"/>
      <c r="B339" s="389" t="s">
        <v>15</v>
      </c>
      <c r="C339" s="390">
        <v>455450.03</v>
      </c>
      <c r="D339" s="390">
        <v>213191.67999999993</v>
      </c>
      <c r="E339" s="390" t="s">
        <v>189</v>
      </c>
      <c r="F339" s="1037">
        <f t="shared" si="21"/>
        <v>668641.71</v>
      </c>
      <c r="G339" s="390">
        <v>1424911.3046877575</v>
      </c>
      <c r="H339" s="390">
        <v>1424911.3046877575</v>
      </c>
      <c r="I339" s="1037">
        <f t="shared" si="22"/>
        <v>756269.59468775755</v>
      </c>
      <c r="J339" s="1101"/>
      <c r="N339" s="30"/>
      <c r="O339" s="30"/>
      <c r="P339" s="30"/>
      <c r="Q339" s="1101"/>
      <c r="R339" s="1101"/>
    </row>
    <row r="340" spans="1:18">
      <c r="A340" s="392" t="s">
        <v>165</v>
      </c>
      <c r="B340" s="405" t="s">
        <v>191</v>
      </c>
      <c r="C340" s="393">
        <f>SUM(C325:C339)</f>
        <v>9667872.8400000017</v>
      </c>
      <c r="D340" s="393">
        <f>SUM(D325:D339)</f>
        <v>11505962.780000001</v>
      </c>
      <c r="E340" s="393" t="s">
        <v>189</v>
      </c>
      <c r="F340" s="393">
        <f>SUM(F325:F339)</f>
        <v>21173835.620000005</v>
      </c>
      <c r="G340" s="393">
        <f>SUM(G325:G339)</f>
        <v>56125871.578269131</v>
      </c>
      <c r="H340" s="393">
        <f>SUM(H325:H339)</f>
        <v>56125871.578269131</v>
      </c>
      <c r="I340" s="393">
        <f>SUM(I325:I339)</f>
        <v>34952035.958269142</v>
      </c>
      <c r="J340" s="620"/>
      <c r="L340" s="125"/>
      <c r="N340" s="30"/>
      <c r="O340" s="30"/>
      <c r="P340" s="30"/>
      <c r="Q340" s="1101"/>
      <c r="R340" s="1101"/>
    </row>
    <row r="341" spans="1:18" s="955" customFormat="1" ht="13.8" thickBot="1">
      <c r="A341" s="612" t="s">
        <v>192</v>
      </c>
      <c r="B341" s="203"/>
      <c r="C341" s="388"/>
      <c r="D341" s="388"/>
      <c r="E341" s="388"/>
      <c r="F341" s="388"/>
      <c r="G341" s="388"/>
      <c r="H341" s="388"/>
      <c r="I341" s="388"/>
      <c r="J341" s="1101"/>
      <c r="K341" s="99"/>
      <c r="L341" s="30"/>
      <c r="M341" s="30"/>
      <c r="N341" s="1101"/>
      <c r="O341" s="1101"/>
      <c r="P341" s="1101"/>
      <c r="Q341" s="30"/>
      <c r="R341" s="30"/>
    </row>
    <row r="342" spans="1:18" s="30" customFormat="1">
      <c r="A342" s="1" t="s">
        <v>196</v>
      </c>
      <c r="B342" s="2"/>
      <c r="J342" s="1101"/>
      <c r="K342" s="86"/>
      <c r="N342" s="1101"/>
      <c r="O342" s="1101"/>
      <c r="P342" s="1101"/>
    </row>
    <row r="343" spans="1:18">
      <c r="A343" s="1101"/>
      <c r="J343" s="1101"/>
      <c r="N343" s="1101"/>
      <c r="O343" s="1101"/>
      <c r="P343" s="1101"/>
      <c r="Q343" s="30"/>
      <c r="R343" s="30"/>
    </row>
    <row r="344" spans="1:18" s="1078" customFormat="1">
      <c r="A344" s="1099" t="s">
        <v>223</v>
      </c>
      <c r="B344" s="1101"/>
      <c r="C344" s="1101"/>
      <c r="D344" s="1101"/>
      <c r="E344" s="1101"/>
      <c r="F344" s="1101"/>
      <c r="G344" s="1101"/>
      <c r="H344" s="1101"/>
      <c r="I344" s="1101"/>
      <c r="J344" s="1101"/>
      <c r="K344" s="86"/>
      <c r="L344" s="30"/>
      <c r="M344" s="30"/>
      <c r="N344" s="1101"/>
      <c r="O344" s="1101"/>
      <c r="P344" s="1101"/>
      <c r="Q344" s="1101"/>
      <c r="R344" s="1101"/>
    </row>
    <row r="345" spans="1:18" s="1078" customFormat="1" ht="53.4" thickBot="1">
      <c r="A345" s="1139" t="s">
        <v>60</v>
      </c>
      <c r="B345" s="1139" t="s">
        <v>78</v>
      </c>
      <c r="C345" s="1139" t="s">
        <v>180</v>
      </c>
      <c r="D345" s="1139" t="s">
        <v>181</v>
      </c>
      <c r="E345" s="1139" t="s">
        <v>182</v>
      </c>
      <c r="F345" s="1139" t="s">
        <v>183</v>
      </c>
      <c r="G345" s="1139" t="s">
        <v>195</v>
      </c>
      <c r="H345" s="1139" t="s">
        <v>186</v>
      </c>
      <c r="I345" s="1139" t="s">
        <v>187</v>
      </c>
      <c r="J345" s="1101"/>
      <c r="K345" s="86"/>
      <c r="L345" s="30"/>
      <c r="M345" s="30"/>
      <c r="N345" s="1101"/>
      <c r="O345" s="1101"/>
      <c r="P345" s="1101"/>
      <c r="Q345" s="1101"/>
      <c r="R345" s="1101"/>
    </row>
    <row r="346" spans="1:18" s="1078" customFormat="1" ht="13.8" thickTop="1">
      <c r="A346" s="1277" t="s">
        <v>69</v>
      </c>
      <c r="B346" s="389" t="s">
        <v>188</v>
      </c>
      <c r="C346" s="1037">
        <v>1598767.6099999999</v>
      </c>
      <c r="D346" s="1037">
        <v>1210318.9100000001</v>
      </c>
      <c r="E346" s="390" t="s">
        <v>189</v>
      </c>
      <c r="F346" s="1037">
        <f>SUM(C346,D346)</f>
        <v>2809086.52</v>
      </c>
      <c r="G346" s="1037">
        <v>11206804.803985082</v>
      </c>
      <c r="H346" s="1037">
        <v>11206804.803985082</v>
      </c>
      <c r="I346" s="622">
        <f>H346-F346</f>
        <v>8397718.2839850821</v>
      </c>
      <c r="J346" s="1101"/>
      <c r="K346" s="86"/>
      <c r="L346" s="139"/>
      <c r="M346" s="139"/>
      <c r="N346" s="1101"/>
      <c r="O346" s="1101"/>
      <c r="P346" s="1101"/>
      <c r="Q346" s="1101"/>
      <c r="R346" s="1101"/>
    </row>
    <row r="347" spans="1:18" s="1078" customFormat="1">
      <c r="A347" s="1277"/>
      <c r="B347" s="389" t="s">
        <v>190</v>
      </c>
      <c r="C347" s="1037">
        <v>2240540.62</v>
      </c>
      <c r="D347" s="1037">
        <v>1435610.73</v>
      </c>
      <c r="E347" s="390" t="s">
        <v>189</v>
      </c>
      <c r="F347" s="1037">
        <f t="shared" ref="F347:F360" si="23">SUM(C347,D347)</f>
        <v>3676151.35</v>
      </c>
      <c r="G347" s="1037">
        <v>8849886.0796058252</v>
      </c>
      <c r="H347" s="1037">
        <v>8849886.0796058252</v>
      </c>
      <c r="I347" s="622">
        <f t="shared" ref="I347:I360" si="24">H347-F347</f>
        <v>5173734.7296058256</v>
      </c>
      <c r="J347" s="1101"/>
      <c r="K347" s="86"/>
      <c r="L347" s="139"/>
      <c r="M347" s="139"/>
      <c r="N347" s="1101"/>
      <c r="O347" s="1101"/>
      <c r="P347" s="1101"/>
      <c r="Q347" s="1101"/>
      <c r="R347" s="1101"/>
    </row>
    <row r="348" spans="1:18" s="1078" customFormat="1">
      <c r="A348" s="1277"/>
      <c r="B348" s="389" t="s">
        <v>12</v>
      </c>
      <c r="C348" s="1037">
        <v>37625.369999999995</v>
      </c>
      <c r="D348" s="1037">
        <v>248037.34</v>
      </c>
      <c r="E348" s="390" t="s">
        <v>189</v>
      </c>
      <c r="F348" s="1037">
        <f t="shared" si="23"/>
        <v>285662.70999999996</v>
      </c>
      <c r="G348" s="1037">
        <v>195701.13473483207</v>
      </c>
      <c r="H348" s="1037">
        <v>195701.13473483207</v>
      </c>
      <c r="I348" s="622">
        <f t="shared" si="24"/>
        <v>-89961.575265167892</v>
      </c>
      <c r="J348" s="1101"/>
      <c r="K348" s="86"/>
      <c r="L348" s="139"/>
      <c r="M348" s="139"/>
      <c r="N348" s="1101"/>
      <c r="O348" s="1101"/>
      <c r="P348" s="1101"/>
      <c r="Q348" s="1101"/>
      <c r="R348" s="1101"/>
    </row>
    <row r="349" spans="1:18" s="1078" customFormat="1">
      <c r="A349" s="1277"/>
      <c r="B349" s="389" t="s">
        <v>11</v>
      </c>
      <c r="C349" s="1037">
        <v>17106.340000000037</v>
      </c>
      <c r="D349" s="1037">
        <v>212103.21999999994</v>
      </c>
      <c r="E349" s="390" t="s">
        <v>189</v>
      </c>
      <c r="F349" s="1037">
        <f t="shared" si="23"/>
        <v>229209.55999999997</v>
      </c>
      <c r="G349" s="1037">
        <v>167897.90103579819</v>
      </c>
      <c r="H349" s="1037">
        <v>167897.90103579819</v>
      </c>
      <c r="I349" s="622">
        <f t="shared" si="24"/>
        <v>-61311.658964201779</v>
      </c>
      <c r="J349" s="1101"/>
      <c r="K349" s="86"/>
      <c r="L349" s="139"/>
      <c r="M349" s="139"/>
      <c r="N349" s="1101"/>
      <c r="O349" s="1101"/>
      <c r="P349" s="1101"/>
      <c r="Q349" s="1101"/>
      <c r="R349" s="1101"/>
    </row>
    <row r="350" spans="1:18" s="1078" customFormat="1">
      <c r="A350" s="1277"/>
      <c r="B350" s="389" t="s">
        <v>57</v>
      </c>
      <c r="C350" s="1037">
        <v>1832</v>
      </c>
      <c r="D350" s="1037">
        <v>82382.19</v>
      </c>
      <c r="E350" s="390" t="s">
        <v>189</v>
      </c>
      <c r="F350" s="1037">
        <f t="shared" si="23"/>
        <v>84214.19</v>
      </c>
      <c r="G350" s="1037">
        <v>1602.2126928681937</v>
      </c>
      <c r="H350" s="1037">
        <v>1602.2126928681937</v>
      </c>
      <c r="I350" s="622">
        <f t="shared" si="24"/>
        <v>-82611.977307131805</v>
      </c>
      <c r="J350" s="1101"/>
      <c r="K350" s="86"/>
      <c r="L350" s="139"/>
      <c r="M350" s="139"/>
      <c r="N350" s="1101"/>
      <c r="O350" s="1101"/>
      <c r="P350" s="1101"/>
      <c r="Q350" s="1101"/>
      <c r="R350" s="1101"/>
    </row>
    <row r="351" spans="1:18" s="1078" customFormat="1">
      <c r="A351" s="1277" t="s">
        <v>70</v>
      </c>
      <c r="B351" s="389" t="s">
        <v>21</v>
      </c>
      <c r="C351" s="1037">
        <v>667290.64999999979</v>
      </c>
      <c r="D351" s="1037">
        <v>672572.86</v>
      </c>
      <c r="E351" s="390" t="s">
        <v>189</v>
      </c>
      <c r="F351" s="1037">
        <f t="shared" si="23"/>
        <v>1339863.5099999998</v>
      </c>
      <c r="G351" s="1037">
        <v>2228666.3951553507</v>
      </c>
      <c r="H351" s="1037">
        <v>2228666.3951553507</v>
      </c>
      <c r="I351" s="622">
        <f t="shared" si="24"/>
        <v>888802.8851553509</v>
      </c>
      <c r="J351" s="1101"/>
      <c r="K351" s="86"/>
      <c r="L351" s="139"/>
      <c r="M351" s="139"/>
      <c r="N351" s="1153"/>
      <c r="O351" s="1153"/>
      <c r="P351" s="1153"/>
      <c r="Q351" s="1101"/>
      <c r="R351" s="1101"/>
    </row>
    <row r="352" spans="1:18" s="1078" customFormat="1">
      <c r="A352" s="1277"/>
      <c r="B352" s="389" t="s">
        <v>22</v>
      </c>
      <c r="C352" s="1037">
        <v>538695.83000000007</v>
      </c>
      <c r="D352" s="1037">
        <v>813678.03000000026</v>
      </c>
      <c r="E352" s="390" t="s">
        <v>189</v>
      </c>
      <c r="F352" s="1037">
        <f t="shared" si="23"/>
        <v>1352373.8600000003</v>
      </c>
      <c r="G352" s="1037">
        <v>1565815.716613662</v>
      </c>
      <c r="H352" s="1037">
        <v>1565815.716613662</v>
      </c>
      <c r="I352" s="622">
        <f t="shared" si="24"/>
        <v>213441.85661366163</v>
      </c>
      <c r="J352" s="1101"/>
      <c r="K352" s="86"/>
      <c r="L352" s="139"/>
      <c r="M352" s="139"/>
      <c r="N352" s="30"/>
      <c r="O352" s="30"/>
      <c r="P352" s="30"/>
      <c r="Q352" s="1101"/>
      <c r="R352" s="1101"/>
    </row>
    <row r="353" spans="1:18" s="1078" customFormat="1">
      <c r="A353" s="1277"/>
      <c r="B353" s="389" t="s">
        <v>160</v>
      </c>
      <c r="C353" s="1037">
        <v>242960.6</v>
      </c>
      <c r="D353" s="1037">
        <v>493974.78</v>
      </c>
      <c r="E353" s="390" t="s">
        <v>189</v>
      </c>
      <c r="F353" s="1037">
        <f t="shared" si="23"/>
        <v>736935.38</v>
      </c>
      <c r="G353" s="1037">
        <v>1115281.4021497334</v>
      </c>
      <c r="H353" s="1037">
        <v>1115281.4021497334</v>
      </c>
      <c r="I353" s="622">
        <f t="shared" si="24"/>
        <v>378346.02214973338</v>
      </c>
      <c r="J353" s="1101"/>
      <c r="K353" s="86"/>
      <c r="L353" s="139"/>
      <c r="M353" s="139"/>
      <c r="N353" s="30"/>
      <c r="O353" s="30"/>
      <c r="P353" s="30"/>
      <c r="Q353" s="1101"/>
      <c r="R353" s="1101"/>
    </row>
    <row r="354" spans="1:18" s="1078" customFormat="1">
      <c r="A354" s="1277" t="s">
        <v>71</v>
      </c>
      <c r="B354" s="389" t="s">
        <v>20</v>
      </c>
      <c r="C354" s="1037">
        <v>0</v>
      </c>
      <c r="D354" s="1037">
        <v>61911.929999999993</v>
      </c>
      <c r="E354" s="390" t="s">
        <v>189</v>
      </c>
      <c r="F354" s="1037">
        <f t="shared" si="23"/>
        <v>61911.929999999993</v>
      </c>
      <c r="G354" s="1037">
        <v>60457.883669505703</v>
      </c>
      <c r="H354" s="1037">
        <v>60457.883669505703</v>
      </c>
      <c r="I354" s="622">
        <f t="shared" si="24"/>
        <v>-1454.0463304942896</v>
      </c>
      <c r="J354" s="1101"/>
      <c r="K354" s="86"/>
      <c r="L354" s="139"/>
      <c r="M354" s="139"/>
      <c r="N354" s="1101"/>
      <c r="O354" s="1101"/>
      <c r="P354" s="1101"/>
      <c r="Q354" s="1101"/>
      <c r="R354" s="1101"/>
    </row>
    <row r="355" spans="1:18" s="1078" customFormat="1">
      <c r="A355" s="1277"/>
      <c r="B355" s="389" t="s">
        <v>19</v>
      </c>
      <c r="C355" s="1037">
        <v>0</v>
      </c>
      <c r="D355" s="1037">
        <v>232162.77999999997</v>
      </c>
      <c r="E355" s="390" t="s">
        <v>189</v>
      </c>
      <c r="F355" s="1037">
        <f t="shared" si="23"/>
        <v>232162.77999999997</v>
      </c>
      <c r="G355" s="1037">
        <v>641692.47162240895</v>
      </c>
      <c r="H355" s="1037">
        <v>641692.47162240895</v>
      </c>
      <c r="I355" s="622">
        <f t="shared" si="24"/>
        <v>409529.69162240898</v>
      </c>
      <c r="J355" s="1101"/>
      <c r="K355" s="86"/>
      <c r="L355" s="139"/>
      <c r="M355" s="139"/>
      <c r="N355" s="1101"/>
      <c r="O355" s="1101"/>
      <c r="P355" s="1101"/>
      <c r="Q355" s="1101"/>
      <c r="R355" s="1101"/>
    </row>
    <row r="356" spans="1:18" s="1078" customFormat="1">
      <c r="A356" s="1277"/>
      <c r="B356" s="389" t="s">
        <v>25</v>
      </c>
      <c r="C356" s="1037">
        <v>0</v>
      </c>
      <c r="D356" s="1037">
        <v>19032.55</v>
      </c>
      <c r="E356" s="390" t="s">
        <v>189</v>
      </c>
      <c r="F356" s="1037">
        <f t="shared" si="23"/>
        <v>19032.55</v>
      </c>
      <c r="G356" s="1037">
        <v>0</v>
      </c>
      <c r="H356" s="1037">
        <v>0</v>
      </c>
      <c r="I356" s="622">
        <f t="shared" si="24"/>
        <v>-19032.55</v>
      </c>
      <c r="J356" s="1101"/>
      <c r="K356" s="86"/>
      <c r="L356" s="139"/>
      <c r="M356" s="139"/>
      <c r="N356" s="30"/>
      <c r="O356" s="30"/>
      <c r="P356" s="30"/>
      <c r="Q356" s="1101"/>
      <c r="R356" s="1101"/>
    </row>
    <row r="357" spans="1:18" s="1078" customFormat="1">
      <c r="A357" s="1277"/>
      <c r="B357" s="389" t="s">
        <v>16</v>
      </c>
      <c r="C357" s="1037">
        <v>0</v>
      </c>
      <c r="D357" s="1037">
        <v>11551.979999999998</v>
      </c>
      <c r="E357" s="390" t="s">
        <v>189</v>
      </c>
      <c r="F357" s="1037">
        <f t="shared" si="23"/>
        <v>11551.979999999998</v>
      </c>
      <c r="G357" s="1037">
        <v>0</v>
      </c>
      <c r="H357" s="1037">
        <v>0</v>
      </c>
      <c r="I357" s="622">
        <f t="shared" si="24"/>
        <v>-11551.979999999998</v>
      </c>
      <c r="J357" s="1101"/>
      <c r="K357" s="86"/>
      <c r="L357" s="139"/>
      <c r="M357" s="139"/>
      <c r="N357" s="30"/>
      <c r="O357" s="30"/>
      <c r="P357" s="30"/>
      <c r="Q357" s="1153"/>
      <c r="R357" s="1153"/>
    </row>
    <row r="358" spans="1:18" s="1078" customFormat="1">
      <c r="A358" s="1285" t="s">
        <v>72</v>
      </c>
      <c r="B358" s="389" t="s">
        <v>14</v>
      </c>
      <c r="C358" s="1037">
        <v>1725</v>
      </c>
      <c r="D358" s="1037">
        <v>58275.54</v>
      </c>
      <c r="E358" s="390" t="s">
        <v>189</v>
      </c>
      <c r="F358" s="1037">
        <f t="shared" si="23"/>
        <v>60000.54</v>
      </c>
      <c r="G358" s="1037">
        <v>17585.923613029696</v>
      </c>
      <c r="H358" s="1037">
        <v>17585.923613029696</v>
      </c>
      <c r="I358" s="622">
        <f t="shared" si="24"/>
        <v>-42414.616386970301</v>
      </c>
      <c r="J358" s="1101"/>
      <c r="K358" s="86"/>
      <c r="L358" s="139"/>
      <c r="M358" s="139"/>
      <c r="N358" s="30"/>
      <c r="O358" s="30"/>
      <c r="P358" s="30"/>
      <c r="Q358" s="30"/>
      <c r="R358" s="30"/>
    </row>
    <row r="359" spans="1:18" s="1078" customFormat="1">
      <c r="A359" s="1285"/>
      <c r="B359" s="389" t="s">
        <v>24</v>
      </c>
      <c r="C359" s="1037">
        <v>226150</v>
      </c>
      <c r="D359" s="1037">
        <v>1045529.5800000001</v>
      </c>
      <c r="E359" s="390" t="s">
        <v>189</v>
      </c>
      <c r="F359" s="1037">
        <f t="shared" si="23"/>
        <v>1271679.58</v>
      </c>
      <c r="G359" s="1037">
        <v>317521.82670825103</v>
      </c>
      <c r="H359" s="1037">
        <v>317521.82670825103</v>
      </c>
      <c r="I359" s="622">
        <f t="shared" si="24"/>
        <v>-954157.75329174905</v>
      </c>
      <c r="J359" s="1101"/>
      <c r="K359" s="86"/>
      <c r="L359" s="139"/>
      <c r="M359" s="139"/>
      <c r="N359" s="30"/>
      <c r="O359" s="30"/>
      <c r="P359" s="30"/>
      <c r="Q359" s="30"/>
      <c r="R359" s="30"/>
    </row>
    <row r="360" spans="1:18" s="1078" customFormat="1">
      <c r="A360" s="1285"/>
      <c r="B360" s="389" t="s">
        <v>15</v>
      </c>
      <c r="C360" s="1037">
        <v>542984.06000000006</v>
      </c>
      <c r="D360" s="1037">
        <v>223560.57000000007</v>
      </c>
      <c r="E360" s="390" t="s">
        <v>189</v>
      </c>
      <c r="F360" s="1037">
        <f t="shared" si="23"/>
        <v>766544.63000000012</v>
      </c>
      <c r="G360" s="1037">
        <v>1278249.8643380816</v>
      </c>
      <c r="H360" s="1037">
        <v>1278249.8643380816</v>
      </c>
      <c r="I360" s="622">
        <f t="shared" si="24"/>
        <v>511705.23433808144</v>
      </c>
      <c r="J360" s="1101"/>
      <c r="K360" s="86"/>
      <c r="L360" s="139"/>
      <c r="M360" s="139"/>
      <c r="N360" s="30"/>
      <c r="O360" s="30"/>
      <c r="P360" s="30"/>
      <c r="Q360" s="1101"/>
      <c r="R360" s="1101"/>
    </row>
    <row r="361" spans="1:18" s="1078" customFormat="1">
      <c r="A361" s="392" t="s">
        <v>165</v>
      </c>
      <c r="B361" s="405" t="s">
        <v>197</v>
      </c>
      <c r="C361" s="1039">
        <f t="shared" ref="C361:H361" si="25">SUM(C346:C360)</f>
        <v>6115678.0800000001</v>
      </c>
      <c r="D361" s="1039">
        <f t="shared" si="25"/>
        <v>6820702.9900000002</v>
      </c>
      <c r="E361" s="393" t="s">
        <v>189</v>
      </c>
      <c r="F361" s="1039">
        <f t="shared" si="25"/>
        <v>12936381.07</v>
      </c>
      <c r="G361" s="1039">
        <f t="shared" si="25"/>
        <v>27647163.615924425</v>
      </c>
      <c r="H361" s="1039">
        <f t="shared" si="25"/>
        <v>27647163.615924425</v>
      </c>
      <c r="I361" s="1039">
        <f t="shared" ref="I361" si="26">H361-F361</f>
        <v>14710782.545924425</v>
      </c>
      <c r="J361" s="1101"/>
      <c r="K361" s="86"/>
      <c r="L361" s="139"/>
      <c r="M361" s="139"/>
      <c r="N361" s="30"/>
      <c r="O361" s="30"/>
      <c r="P361" s="30"/>
      <c r="Q361" s="1101"/>
      <c r="R361" s="1101"/>
    </row>
    <row r="362" spans="1:18" s="1078" customFormat="1" ht="13.8" thickBot="1">
      <c r="A362" s="612" t="s">
        <v>192</v>
      </c>
      <c r="B362" s="203"/>
      <c r="C362" s="388"/>
      <c r="D362" s="388"/>
      <c r="E362" s="388"/>
      <c r="F362" s="388"/>
      <c r="G362" s="388"/>
      <c r="H362" s="388"/>
      <c r="I362" s="388"/>
      <c r="J362" s="1101"/>
      <c r="K362" s="86"/>
      <c r="L362" s="139"/>
      <c r="M362" s="139"/>
      <c r="N362" s="30"/>
      <c r="O362" s="30"/>
      <c r="P362" s="30"/>
      <c r="Q362" s="1101"/>
      <c r="R362" s="1101"/>
    </row>
    <row r="363" spans="1:18" s="1079" customFormat="1">
      <c r="A363" s="1101" t="s">
        <v>198</v>
      </c>
      <c r="B363" s="2"/>
      <c r="C363" s="30"/>
      <c r="D363" s="30"/>
      <c r="E363" s="30"/>
      <c r="F363" s="30"/>
      <c r="G363" s="30"/>
      <c r="H363" s="30"/>
      <c r="I363" s="30"/>
      <c r="J363" s="1101"/>
      <c r="K363" s="99"/>
      <c r="L363" s="139"/>
      <c r="M363" s="139"/>
      <c r="N363" s="1101"/>
      <c r="O363" s="1101"/>
      <c r="P363" s="1101"/>
      <c r="Q363" s="30"/>
      <c r="R363" s="30"/>
    </row>
    <row r="364" spans="1:18" s="1078" customFormat="1">
      <c r="A364" s="1101" t="s">
        <v>196</v>
      </c>
      <c r="B364" s="2"/>
      <c r="C364" s="30"/>
      <c r="D364" s="30"/>
      <c r="E364" s="30"/>
      <c r="F364" s="30"/>
      <c r="G364" s="30"/>
      <c r="H364" s="30"/>
      <c r="I364" s="30"/>
      <c r="J364" s="30"/>
      <c r="K364" s="86"/>
      <c r="L364" s="30"/>
      <c r="M364" s="30"/>
      <c r="N364" s="1101"/>
      <c r="O364" s="1101"/>
      <c r="P364" s="1101"/>
      <c r="Q364" s="1101"/>
      <c r="R364" s="1101"/>
    </row>
    <row r="365" spans="1:18" s="1078" customFormat="1">
      <c r="A365" s="1101"/>
      <c r="B365" s="2"/>
      <c r="C365" s="30"/>
      <c r="D365" s="30"/>
      <c r="E365" s="30"/>
      <c r="F365" s="30"/>
      <c r="G365" s="30"/>
      <c r="H365" s="30"/>
      <c r="I365" s="30"/>
      <c r="J365" s="30"/>
      <c r="K365" s="86"/>
      <c r="L365" s="30"/>
      <c r="M365" s="30"/>
      <c r="N365" s="1101"/>
      <c r="O365" s="1101"/>
      <c r="P365" s="1101"/>
      <c r="Q365" s="1101"/>
      <c r="R365" s="1101"/>
    </row>
    <row r="366" spans="1:18">
      <c r="A366" s="1099" t="s">
        <v>199</v>
      </c>
      <c r="B366" s="1101"/>
      <c r="C366" s="1101"/>
      <c r="D366" s="1101"/>
      <c r="E366" s="1101"/>
      <c r="F366" s="1101"/>
      <c r="G366" s="1101"/>
      <c r="H366" s="1101"/>
      <c r="I366" s="1101"/>
      <c r="J366" s="1101"/>
      <c r="N366" s="1101"/>
      <c r="O366" s="1101"/>
      <c r="P366" s="1101"/>
      <c r="Q366" s="1101"/>
      <c r="R366" s="1101"/>
    </row>
    <row r="367" spans="1:18" ht="53.4" thickBot="1">
      <c r="A367" s="1139" t="s">
        <v>60</v>
      </c>
      <c r="B367" s="1139" t="s">
        <v>78</v>
      </c>
      <c r="C367" s="1139" t="s">
        <v>180</v>
      </c>
      <c r="D367" s="1139" t="s">
        <v>181</v>
      </c>
      <c r="E367" s="1139" t="s">
        <v>182</v>
      </c>
      <c r="F367" s="1139" t="s">
        <v>183</v>
      </c>
      <c r="G367" s="1139" t="s">
        <v>195</v>
      </c>
      <c r="H367" s="1139" t="s">
        <v>186</v>
      </c>
      <c r="I367" s="1139" t="s">
        <v>187</v>
      </c>
      <c r="J367" s="1101"/>
      <c r="N367" s="1101"/>
      <c r="O367" s="1101"/>
      <c r="P367" s="1101"/>
      <c r="Q367" s="1101"/>
      <c r="R367" s="1101"/>
    </row>
    <row r="368" spans="1:18" ht="13.8" thickTop="1">
      <c r="A368" s="1277" t="s">
        <v>69</v>
      </c>
      <c r="B368" s="389" t="s">
        <v>188</v>
      </c>
      <c r="C368" s="622">
        <v>1398625.43</v>
      </c>
      <c r="D368" s="622">
        <v>1304193.3600000001</v>
      </c>
      <c r="E368" s="390"/>
      <c r="F368" s="622">
        <v>2702818.79</v>
      </c>
      <c r="G368" s="622">
        <v>7028929.9669541568</v>
      </c>
      <c r="H368" s="622">
        <v>7028929.9669541568</v>
      </c>
      <c r="I368" s="622">
        <v>4326111.1769541567</v>
      </c>
      <c r="J368" s="1101"/>
      <c r="L368" s="139"/>
      <c r="M368" s="139"/>
      <c r="N368" s="1101"/>
      <c r="O368" s="1101"/>
      <c r="P368" s="1101"/>
      <c r="Q368" s="1101"/>
      <c r="R368" s="1101"/>
    </row>
    <row r="369" spans="1:18">
      <c r="A369" s="1277"/>
      <c r="B369" s="389" t="s">
        <v>190</v>
      </c>
      <c r="C369" s="622">
        <v>2132112.11</v>
      </c>
      <c r="D369" s="622">
        <v>1376352.68</v>
      </c>
      <c r="E369" s="390"/>
      <c r="F369" s="622">
        <v>3508464.79</v>
      </c>
      <c r="G369" s="622">
        <v>4929073.7364775864</v>
      </c>
      <c r="H369" s="622">
        <v>4929073.7364775864</v>
      </c>
      <c r="I369" s="622">
        <v>1420608.9464775864</v>
      </c>
      <c r="J369" s="1101"/>
      <c r="L369" s="139"/>
      <c r="M369" s="139"/>
      <c r="N369" s="1101"/>
      <c r="O369" s="1101"/>
      <c r="P369" s="1101"/>
      <c r="Q369" s="1101"/>
      <c r="R369" s="1101"/>
    </row>
    <row r="370" spans="1:18">
      <c r="A370" s="1277"/>
      <c r="B370" s="389" t="s">
        <v>12</v>
      </c>
      <c r="C370" s="622">
        <v>57443.88</v>
      </c>
      <c r="D370" s="622">
        <v>89848.01</v>
      </c>
      <c r="E370" s="390"/>
      <c r="F370" s="622">
        <v>147291.88999999998</v>
      </c>
      <c r="G370" s="622">
        <v>0</v>
      </c>
      <c r="H370" s="622">
        <v>0</v>
      </c>
      <c r="I370" s="622">
        <v>-147291.88999999998</v>
      </c>
      <c r="J370" s="1101"/>
      <c r="L370" s="139"/>
      <c r="M370" s="139"/>
      <c r="N370" s="1101"/>
      <c r="O370" s="1101"/>
      <c r="P370" s="1101"/>
      <c r="Q370" s="1101"/>
      <c r="R370" s="1101"/>
    </row>
    <row r="371" spans="1:18">
      <c r="A371" s="1277"/>
      <c r="B371" s="389" t="s">
        <v>11</v>
      </c>
      <c r="C371" s="622">
        <v>0</v>
      </c>
      <c r="D371" s="622">
        <v>1679.56</v>
      </c>
      <c r="E371" s="390"/>
      <c r="F371" s="622">
        <v>1679.56</v>
      </c>
      <c r="G371" s="622">
        <v>0</v>
      </c>
      <c r="H371" s="622">
        <v>0</v>
      </c>
      <c r="I371" s="622">
        <v>-1679.56</v>
      </c>
      <c r="J371" s="1101"/>
      <c r="L371" s="139"/>
      <c r="M371" s="139"/>
      <c r="N371" s="1101"/>
      <c r="O371" s="1101"/>
      <c r="P371" s="1101"/>
      <c r="Q371" s="1101"/>
      <c r="R371" s="1101"/>
    </row>
    <row r="372" spans="1:18">
      <c r="A372" s="1277"/>
      <c r="B372" s="389" t="s">
        <v>57</v>
      </c>
      <c r="C372" s="622">
        <v>0</v>
      </c>
      <c r="D372" s="622">
        <v>0</v>
      </c>
      <c r="E372" s="390"/>
      <c r="F372" s="622">
        <v>0</v>
      </c>
      <c r="G372" s="622">
        <v>0</v>
      </c>
      <c r="H372" s="622">
        <v>0</v>
      </c>
      <c r="I372" s="622">
        <v>0</v>
      </c>
      <c r="J372" s="1101"/>
      <c r="L372" s="139"/>
      <c r="M372" s="139"/>
      <c r="N372" s="1101"/>
      <c r="O372" s="1101"/>
      <c r="P372" s="1101"/>
      <c r="Q372" s="1101"/>
      <c r="R372" s="1101"/>
    </row>
    <row r="373" spans="1:18">
      <c r="A373" s="1277" t="s">
        <v>70</v>
      </c>
      <c r="B373" s="389" t="s">
        <v>21</v>
      </c>
      <c r="C373" s="622">
        <v>807635.15</v>
      </c>
      <c r="D373" s="622">
        <v>733905.68</v>
      </c>
      <c r="E373" s="390"/>
      <c r="F373" s="622">
        <v>1541540.83</v>
      </c>
      <c r="G373" s="622">
        <v>2919734.7797929971</v>
      </c>
      <c r="H373" s="622">
        <v>2919734.7797929971</v>
      </c>
      <c r="I373" s="622">
        <v>1378193.949792997</v>
      </c>
      <c r="J373" s="1101"/>
      <c r="L373" s="139"/>
      <c r="M373" s="139"/>
      <c r="N373" s="1153"/>
      <c r="O373" s="1153"/>
      <c r="P373" s="1153"/>
      <c r="Q373" s="1101"/>
      <c r="R373" s="1101"/>
    </row>
    <row r="374" spans="1:18">
      <c r="A374" s="1277"/>
      <c r="B374" s="389" t="s">
        <v>22</v>
      </c>
      <c r="C374" s="622">
        <v>391044.25</v>
      </c>
      <c r="D374" s="622">
        <v>725547.46</v>
      </c>
      <c r="E374" s="390"/>
      <c r="F374" s="622">
        <v>1116591.71</v>
      </c>
      <c r="G374" s="622">
        <v>789820.67315352987</v>
      </c>
      <c r="H374" s="622">
        <v>789820.67315352987</v>
      </c>
      <c r="I374" s="622">
        <v>-326771.03684647009</v>
      </c>
      <c r="J374" s="1101"/>
      <c r="L374" s="139"/>
      <c r="M374" s="139"/>
      <c r="N374" s="30"/>
      <c r="O374" s="30"/>
      <c r="P374" s="30"/>
      <c r="Q374" s="1101"/>
      <c r="R374" s="1101"/>
    </row>
    <row r="375" spans="1:18">
      <c r="A375" s="1277"/>
      <c r="B375" s="389" t="s">
        <v>160</v>
      </c>
      <c r="C375" s="622">
        <v>1196617.28</v>
      </c>
      <c r="D375" s="622">
        <v>617158.96</v>
      </c>
      <c r="E375" s="390"/>
      <c r="F375" s="622">
        <v>1813776.24</v>
      </c>
      <c r="G375" s="622">
        <v>6545072.7564461464</v>
      </c>
      <c r="H375" s="622">
        <v>6545072.7564461464</v>
      </c>
      <c r="I375" s="622">
        <v>4731296.5164461462</v>
      </c>
      <c r="J375" s="1101"/>
      <c r="L375" s="139"/>
      <c r="M375" s="139"/>
      <c r="N375" s="30"/>
      <c r="O375" s="30"/>
      <c r="P375" s="30"/>
      <c r="Q375" s="1101"/>
      <c r="R375" s="1101"/>
    </row>
    <row r="376" spans="1:18">
      <c r="A376" s="1277" t="s">
        <v>71</v>
      </c>
      <c r="B376" s="389" t="s">
        <v>20</v>
      </c>
      <c r="C376" s="622">
        <v>0</v>
      </c>
      <c r="D376" s="622">
        <v>144867.39000000001</v>
      </c>
      <c r="E376" s="390"/>
      <c r="F376" s="622">
        <v>144867.39000000001</v>
      </c>
      <c r="G376" s="622">
        <v>25651.336245398321</v>
      </c>
      <c r="H376" s="622">
        <v>25651.336245398321</v>
      </c>
      <c r="I376" s="622">
        <v>-119216.05375460169</v>
      </c>
      <c r="J376" s="1101"/>
      <c r="L376" s="139"/>
      <c r="M376" s="139"/>
      <c r="N376" s="1101"/>
      <c r="O376" s="1101"/>
      <c r="P376" s="1101"/>
      <c r="Q376" s="1101"/>
      <c r="R376" s="1101"/>
    </row>
    <row r="377" spans="1:18">
      <c r="A377" s="1277"/>
      <c r="B377" s="389" t="s">
        <v>19</v>
      </c>
      <c r="C377" s="622">
        <v>0</v>
      </c>
      <c r="D377" s="622">
        <v>429716.34</v>
      </c>
      <c r="E377" s="390"/>
      <c r="F377" s="622">
        <v>429716.34</v>
      </c>
      <c r="G377" s="622">
        <v>495999.57107652683</v>
      </c>
      <c r="H377" s="622">
        <v>495999.57107652683</v>
      </c>
      <c r="I377" s="622">
        <v>66283.231076526805</v>
      </c>
      <c r="J377" s="1101"/>
      <c r="L377" s="139"/>
      <c r="M377" s="139"/>
      <c r="N377" s="1101"/>
      <c r="O377" s="1101"/>
      <c r="P377" s="1101"/>
      <c r="Q377" s="1101"/>
      <c r="R377" s="1101"/>
    </row>
    <row r="378" spans="1:18">
      <c r="A378" s="1277"/>
      <c r="B378" s="389" t="s">
        <v>25</v>
      </c>
      <c r="C378" s="622">
        <v>0</v>
      </c>
      <c r="D378" s="622">
        <v>107266.16</v>
      </c>
      <c r="E378" s="390"/>
      <c r="F378" s="622">
        <v>107266.16</v>
      </c>
      <c r="G378" s="622">
        <v>0</v>
      </c>
      <c r="H378" s="622">
        <v>0</v>
      </c>
      <c r="I378" s="622">
        <v>-107266.16</v>
      </c>
      <c r="J378" s="1101"/>
      <c r="L378" s="139"/>
      <c r="M378" s="139"/>
      <c r="N378" s="30"/>
      <c r="O378" s="30"/>
      <c r="P378" s="30"/>
      <c r="Q378" s="1101"/>
      <c r="R378" s="1101"/>
    </row>
    <row r="379" spans="1:18">
      <c r="A379" s="1277"/>
      <c r="B379" s="389" t="s">
        <v>16</v>
      </c>
      <c r="C379" s="622">
        <v>0</v>
      </c>
      <c r="D379" s="622">
        <v>12970.15</v>
      </c>
      <c r="E379" s="390"/>
      <c r="F379" s="622">
        <v>12970.15</v>
      </c>
      <c r="G379" s="622">
        <v>0</v>
      </c>
      <c r="H379" s="622">
        <v>0</v>
      </c>
      <c r="I379" s="622">
        <v>-12970.15</v>
      </c>
      <c r="J379" s="1101"/>
      <c r="L379" s="139"/>
      <c r="M379" s="139"/>
      <c r="N379" s="30"/>
      <c r="O379" s="30"/>
      <c r="P379" s="30"/>
      <c r="Q379" s="1153"/>
      <c r="R379" s="1153"/>
    </row>
    <row r="380" spans="1:18">
      <c r="A380" s="1285" t="s">
        <v>72</v>
      </c>
      <c r="B380" s="389" t="s">
        <v>14</v>
      </c>
      <c r="C380" s="622">
        <v>3275</v>
      </c>
      <c r="D380" s="622">
        <v>48520.21</v>
      </c>
      <c r="E380" s="390"/>
      <c r="F380" s="622">
        <v>51795.21</v>
      </c>
      <c r="G380" s="622">
        <v>78437.468293833706</v>
      </c>
      <c r="H380" s="622">
        <v>78437.468293833706</v>
      </c>
      <c r="I380" s="622">
        <v>26642.258293833707</v>
      </c>
      <c r="J380" s="1101"/>
      <c r="L380" s="139"/>
      <c r="M380" s="139"/>
      <c r="N380" s="30"/>
      <c r="O380" s="30"/>
      <c r="P380" s="30"/>
      <c r="Q380" s="30"/>
      <c r="R380" s="30"/>
    </row>
    <row r="381" spans="1:18">
      <c r="A381" s="1285"/>
      <c r="B381" s="389" t="s">
        <v>24</v>
      </c>
      <c r="C381" s="622">
        <v>341300</v>
      </c>
      <c r="D381" s="622">
        <v>1314460.94</v>
      </c>
      <c r="E381" s="390"/>
      <c r="F381" s="622">
        <v>1655760.94</v>
      </c>
      <c r="G381" s="622">
        <v>3479382.986996151</v>
      </c>
      <c r="H381" s="622">
        <v>3479382.986996151</v>
      </c>
      <c r="I381" s="622">
        <v>1823622.0469961511</v>
      </c>
      <c r="J381" s="1101"/>
      <c r="L381" s="139"/>
      <c r="M381" s="139"/>
      <c r="N381" s="30"/>
      <c r="O381" s="30"/>
      <c r="P381" s="30"/>
      <c r="Q381" s="30"/>
      <c r="R381" s="30"/>
    </row>
    <row r="382" spans="1:18">
      <c r="A382" s="1285"/>
      <c r="B382" s="389" t="s">
        <v>15</v>
      </c>
      <c r="C382" s="622">
        <v>533655.38</v>
      </c>
      <c r="D382" s="622">
        <v>189183.88</v>
      </c>
      <c r="E382" s="390"/>
      <c r="F382" s="622">
        <v>722839.26</v>
      </c>
      <c r="G382" s="622">
        <v>1920572.792944212</v>
      </c>
      <c r="H382" s="622">
        <v>1920572.792944212</v>
      </c>
      <c r="I382" s="622">
        <v>1197733.532944212</v>
      </c>
      <c r="J382" s="1101"/>
      <c r="L382" s="139"/>
      <c r="M382" s="139"/>
      <c r="N382" s="30"/>
      <c r="O382" s="30"/>
      <c r="P382" s="30"/>
      <c r="Q382" s="1101"/>
      <c r="R382" s="1101"/>
    </row>
    <row r="383" spans="1:18">
      <c r="A383" s="392" t="s">
        <v>165</v>
      </c>
      <c r="B383" s="405" t="s">
        <v>197</v>
      </c>
      <c r="C383" s="1084">
        <f t="shared" ref="C383:H383" si="27">SUM(C368:C382)</f>
        <v>6861708.4800000004</v>
      </c>
      <c r="D383" s="1084">
        <f t="shared" si="27"/>
        <v>7095670.7800000003</v>
      </c>
      <c r="E383" s="393" t="s">
        <v>189</v>
      </c>
      <c r="F383" s="1084">
        <f t="shared" si="27"/>
        <v>13957379.260000002</v>
      </c>
      <c r="G383" s="1084">
        <f t="shared" si="27"/>
        <v>28212676.068380542</v>
      </c>
      <c r="H383" s="1084">
        <f t="shared" si="27"/>
        <v>28212676.068380542</v>
      </c>
      <c r="I383" s="1084">
        <f t="shared" ref="I383" si="28">H383-F383</f>
        <v>14255296.80838054</v>
      </c>
      <c r="J383" s="1101"/>
      <c r="L383" s="139"/>
      <c r="M383" s="139"/>
      <c r="N383" s="30"/>
      <c r="O383" s="30"/>
      <c r="P383" s="30"/>
      <c r="Q383" s="1101"/>
      <c r="R383" s="1101"/>
    </row>
    <row r="384" spans="1:18" ht="13.8" thickBot="1">
      <c r="A384" s="612" t="s">
        <v>192</v>
      </c>
      <c r="B384" s="203"/>
      <c r="C384" s="388"/>
      <c r="D384" s="388"/>
      <c r="E384" s="388"/>
      <c r="F384" s="388"/>
      <c r="G384" s="388"/>
      <c r="H384" s="388"/>
      <c r="I384" s="388"/>
      <c r="J384" s="1101"/>
      <c r="L384" s="139"/>
      <c r="M384" s="139"/>
      <c r="N384" s="30"/>
      <c r="O384" s="30"/>
      <c r="P384" s="30"/>
      <c r="Q384" s="1101"/>
      <c r="R384" s="1101"/>
    </row>
    <row r="385" spans="1:18" s="955" customFormat="1">
      <c r="A385" s="1101" t="s">
        <v>198</v>
      </c>
      <c r="B385" s="2"/>
      <c r="C385" s="30"/>
      <c r="D385" s="30"/>
      <c r="E385" s="30"/>
      <c r="F385" s="30"/>
      <c r="G385" s="30"/>
      <c r="H385" s="30"/>
      <c r="I385" s="30"/>
      <c r="J385" s="1101"/>
      <c r="K385" s="86"/>
      <c r="L385" s="139"/>
      <c r="M385" s="139"/>
      <c r="N385" s="1101"/>
      <c r="O385" s="1101"/>
      <c r="P385" s="1101"/>
      <c r="Q385" s="30"/>
      <c r="R385" s="30"/>
    </row>
    <row r="386" spans="1:18">
      <c r="A386" s="1101" t="s">
        <v>196</v>
      </c>
      <c r="N386" s="1101"/>
      <c r="O386" s="1101"/>
      <c r="P386" s="1101"/>
      <c r="Q386" s="1101"/>
      <c r="R386" s="1101"/>
    </row>
    <row r="388" spans="1:18">
      <c r="A388" s="1099" t="s">
        <v>200</v>
      </c>
      <c r="B388" s="1101"/>
      <c r="C388" s="1101"/>
      <c r="D388" s="1101"/>
      <c r="E388" s="1101"/>
      <c r="F388" s="1101"/>
      <c r="G388" s="1101"/>
      <c r="H388" s="1101"/>
      <c r="I388" s="1101"/>
      <c r="N388" s="1101"/>
      <c r="O388" s="1101"/>
      <c r="P388" s="1101"/>
      <c r="Q388" s="1101"/>
      <c r="R388" s="1101"/>
    </row>
    <row r="389" spans="1:18" ht="53.4" thickBot="1">
      <c r="A389" s="1139" t="s">
        <v>60</v>
      </c>
      <c r="B389" s="1139" t="s">
        <v>78</v>
      </c>
      <c r="C389" s="1139" t="s">
        <v>180</v>
      </c>
      <c r="D389" s="1139" t="s">
        <v>181</v>
      </c>
      <c r="E389" s="1139" t="s">
        <v>182</v>
      </c>
      <c r="F389" s="1139" t="s">
        <v>183</v>
      </c>
      <c r="G389" s="1139" t="s">
        <v>195</v>
      </c>
      <c r="H389" s="1139" t="s">
        <v>186</v>
      </c>
      <c r="I389" s="1139" t="s">
        <v>187</v>
      </c>
      <c r="N389" s="1101"/>
      <c r="O389" s="1101"/>
      <c r="P389" s="1101"/>
      <c r="Q389" s="1101"/>
      <c r="R389" s="1101"/>
    </row>
    <row r="390" spans="1:18" ht="13.8" thickTop="1">
      <c r="A390" s="1277" t="s">
        <v>69</v>
      </c>
      <c r="B390" s="389" t="s">
        <v>188</v>
      </c>
      <c r="C390" s="622">
        <f t="shared" ref="C390:C404" si="29">SUM(C325,C303,C368,C346)</f>
        <v>14895488.550099999</v>
      </c>
      <c r="D390" s="622">
        <f t="shared" ref="D390:D404" si="30">SUM(D303,D325,D368,D346)</f>
        <v>5984879.29</v>
      </c>
      <c r="E390" s="390" t="s">
        <v>189</v>
      </c>
      <c r="F390" s="622">
        <f>SUM(C390:D390)</f>
        <v>20880367.840099998</v>
      </c>
      <c r="G390" s="622">
        <f t="shared" ref="G390:G404" si="31">SUM(G303,H303,G325,G368,G346)</f>
        <v>62373231.190283872</v>
      </c>
      <c r="H390" s="622">
        <f>G390</f>
        <v>62373231.190283872</v>
      </c>
      <c r="I390" s="622">
        <f>H390-F390</f>
        <v>41492863.350183874</v>
      </c>
      <c r="N390" s="1101"/>
      <c r="O390" s="1101"/>
      <c r="P390" s="1101"/>
      <c r="Q390" s="1101"/>
      <c r="R390" s="1101"/>
    </row>
    <row r="391" spans="1:18">
      <c r="A391" s="1277"/>
      <c r="B391" s="389" t="s">
        <v>190</v>
      </c>
      <c r="C391" s="622">
        <f t="shared" si="29"/>
        <v>5394434.7300000004</v>
      </c>
      <c r="D391" s="622">
        <f t="shared" si="30"/>
        <v>5211661.18</v>
      </c>
      <c r="E391" s="390" t="s">
        <v>189</v>
      </c>
      <c r="F391" s="622">
        <f t="shared" ref="F391:F404" si="32">SUM(C391:D391)</f>
        <v>10606095.91</v>
      </c>
      <c r="G391" s="622">
        <f t="shared" si="31"/>
        <v>18782977.81046987</v>
      </c>
      <c r="H391" s="622">
        <f t="shared" ref="H391:H404" si="33">G391</f>
        <v>18782977.81046987</v>
      </c>
      <c r="I391" s="622">
        <f t="shared" ref="I391:I404" si="34">H391-F391</f>
        <v>8176881.9004698694</v>
      </c>
      <c r="N391" s="1101"/>
      <c r="O391" s="1101"/>
      <c r="P391" s="1101"/>
      <c r="Q391" s="1101"/>
      <c r="R391" s="1101"/>
    </row>
    <row r="392" spans="1:18">
      <c r="A392" s="1277"/>
      <c r="B392" s="389" t="s">
        <v>12</v>
      </c>
      <c r="C392" s="622">
        <f t="shared" si="29"/>
        <v>106618.25</v>
      </c>
      <c r="D392" s="622">
        <f t="shared" si="30"/>
        <v>784500.47</v>
      </c>
      <c r="E392" s="390" t="s">
        <v>189</v>
      </c>
      <c r="F392" s="622">
        <f t="shared" si="32"/>
        <v>891118.72</v>
      </c>
      <c r="G392" s="622">
        <f t="shared" si="31"/>
        <v>326582.68745246925</v>
      </c>
      <c r="H392" s="622">
        <f t="shared" si="33"/>
        <v>326582.68745246925</v>
      </c>
      <c r="I392" s="622">
        <f t="shared" si="34"/>
        <v>-564536.03254753072</v>
      </c>
      <c r="J392" s="1101"/>
      <c r="L392" s="1101"/>
      <c r="M392" s="1101"/>
      <c r="N392" s="1101"/>
      <c r="O392" s="1101"/>
      <c r="P392" s="1101"/>
      <c r="Q392" s="1101"/>
      <c r="R392" s="1101"/>
    </row>
    <row r="393" spans="1:18">
      <c r="A393" s="1277"/>
      <c r="B393" s="389" t="s">
        <v>11</v>
      </c>
      <c r="C393" s="622">
        <f t="shared" si="29"/>
        <v>339578.57000000007</v>
      </c>
      <c r="D393" s="622">
        <f t="shared" si="30"/>
        <v>774209.15999999992</v>
      </c>
      <c r="E393" s="390" t="s">
        <v>189</v>
      </c>
      <c r="F393" s="622">
        <f t="shared" si="32"/>
        <v>1113787.73</v>
      </c>
      <c r="G393" s="622">
        <f>SUM(G306,H306,G328,G371,G349)</f>
        <v>3002049.0044432916</v>
      </c>
      <c r="H393" s="622">
        <f t="shared" si="33"/>
        <v>3002049.0044432916</v>
      </c>
      <c r="I393" s="622">
        <f t="shared" si="34"/>
        <v>1888261.2744432916</v>
      </c>
      <c r="J393" s="1101"/>
      <c r="L393" s="1101"/>
      <c r="M393" s="1101"/>
      <c r="N393" s="1101"/>
      <c r="O393" s="1101"/>
      <c r="P393" s="1101"/>
      <c r="Q393" s="1101"/>
      <c r="R393" s="1101"/>
    </row>
    <row r="394" spans="1:18">
      <c r="A394" s="1277"/>
      <c r="B394" s="389" t="s">
        <v>57</v>
      </c>
      <c r="C394" s="622">
        <f t="shared" si="29"/>
        <v>642867.30000000005</v>
      </c>
      <c r="D394" s="622">
        <f t="shared" si="30"/>
        <v>704690.41999999993</v>
      </c>
      <c r="E394" s="390" t="s">
        <v>189</v>
      </c>
      <c r="F394" s="622">
        <f t="shared" si="32"/>
        <v>1347557.72</v>
      </c>
      <c r="G394" s="622">
        <f t="shared" si="31"/>
        <v>1482999.6608853017</v>
      </c>
      <c r="H394" s="622">
        <f t="shared" si="33"/>
        <v>1482999.6608853017</v>
      </c>
      <c r="I394" s="622">
        <f t="shared" si="34"/>
        <v>135441.94088530168</v>
      </c>
      <c r="J394" s="1101"/>
      <c r="L394" s="1101"/>
      <c r="M394" s="1101"/>
      <c r="N394" s="1101"/>
      <c r="O394" s="1101"/>
      <c r="P394" s="1101"/>
      <c r="Q394" s="1101"/>
      <c r="R394" s="1101"/>
    </row>
    <row r="395" spans="1:18">
      <c r="A395" s="1277" t="s">
        <v>70</v>
      </c>
      <c r="B395" s="389" t="s">
        <v>21</v>
      </c>
      <c r="C395" s="622">
        <f t="shared" si="29"/>
        <v>3265556.48</v>
      </c>
      <c r="D395" s="622">
        <f t="shared" si="30"/>
        <v>3591630.21</v>
      </c>
      <c r="E395" s="390" t="s">
        <v>189</v>
      </c>
      <c r="F395" s="622">
        <f t="shared" si="32"/>
        <v>6857186.6899999995</v>
      </c>
      <c r="G395" s="622">
        <f t="shared" si="31"/>
        <v>11463532.695555739</v>
      </c>
      <c r="H395" s="622">
        <f t="shared" si="33"/>
        <v>11463532.695555739</v>
      </c>
      <c r="I395" s="622">
        <f t="shared" si="34"/>
        <v>4606346.0055557396</v>
      </c>
      <c r="J395" s="1101"/>
      <c r="L395" s="1101"/>
      <c r="M395" s="1101"/>
      <c r="N395" s="1101"/>
      <c r="O395" s="1101"/>
      <c r="P395" s="1101"/>
      <c r="Q395" s="1101"/>
      <c r="R395" s="1101"/>
    </row>
    <row r="396" spans="1:18">
      <c r="A396" s="1277"/>
      <c r="B396" s="389" t="s">
        <v>22</v>
      </c>
      <c r="C396" s="622">
        <f t="shared" si="29"/>
        <v>930825.47000000009</v>
      </c>
      <c r="D396" s="622">
        <f t="shared" si="30"/>
        <v>2800348.9000000004</v>
      </c>
      <c r="E396" s="390" t="s">
        <v>189</v>
      </c>
      <c r="F396" s="622">
        <f t="shared" si="32"/>
        <v>3731174.3700000006</v>
      </c>
      <c r="G396" s="622">
        <f t="shared" si="31"/>
        <v>3637255.4302791832</v>
      </c>
      <c r="H396" s="622">
        <f t="shared" si="33"/>
        <v>3637255.4302791832</v>
      </c>
      <c r="I396" s="622">
        <f t="shared" si="34"/>
        <v>-93918.939720817376</v>
      </c>
      <c r="J396" s="1101"/>
      <c r="L396" s="1101"/>
      <c r="M396" s="1101"/>
      <c r="N396" s="1101"/>
      <c r="O396" s="1101"/>
      <c r="P396" s="1101"/>
      <c r="Q396" s="1101"/>
      <c r="R396" s="1101"/>
    </row>
    <row r="397" spans="1:18">
      <c r="A397" s="1277"/>
      <c r="B397" s="389" t="s">
        <v>160</v>
      </c>
      <c r="C397" s="622">
        <f t="shared" si="29"/>
        <v>2915269.3800000004</v>
      </c>
      <c r="D397" s="622">
        <f t="shared" si="30"/>
        <v>2926870.33</v>
      </c>
      <c r="E397" s="390" t="s">
        <v>189</v>
      </c>
      <c r="F397" s="622">
        <f t="shared" si="32"/>
        <v>5842139.7100000009</v>
      </c>
      <c r="G397" s="622">
        <f t="shared" si="31"/>
        <v>13705905.002237581</v>
      </c>
      <c r="H397" s="622">
        <f t="shared" si="33"/>
        <v>13705905.002237581</v>
      </c>
      <c r="I397" s="622">
        <f t="shared" si="34"/>
        <v>7863765.2922375798</v>
      </c>
      <c r="J397" s="1101"/>
      <c r="L397" s="1101"/>
      <c r="M397" s="1101"/>
      <c r="N397" s="1101"/>
      <c r="O397" s="1101"/>
      <c r="P397" s="1101"/>
      <c r="Q397" s="1101"/>
      <c r="R397" s="1101"/>
    </row>
    <row r="398" spans="1:18">
      <c r="A398" s="1277" t="s">
        <v>71</v>
      </c>
      <c r="B398" s="389" t="s">
        <v>20</v>
      </c>
      <c r="C398" s="622">
        <f t="shared" si="29"/>
        <v>0</v>
      </c>
      <c r="D398" s="622">
        <f t="shared" si="30"/>
        <v>612809.23</v>
      </c>
      <c r="E398" s="390" t="s">
        <v>189</v>
      </c>
      <c r="F398" s="622">
        <f t="shared" si="32"/>
        <v>612809.23</v>
      </c>
      <c r="G398" s="622">
        <f t="shared" si="31"/>
        <v>271078.34023413464</v>
      </c>
      <c r="H398" s="622">
        <f t="shared" si="33"/>
        <v>271078.34023413464</v>
      </c>
      <c r="I398" s="622">
        <f t="shared" si="34"/>
        <v>-341730.88976586534</v>
      </c>
      <c r="J398" s="1101"/>
      <c r="L398" s="1101"/>
      <c r="M398" s="1101"/>
      <c r="N398" s="1101"/>
      <c r="O398" s="1101"/>
      <c r="P398" s="1101"/>
      <c r="Q398" s="1101"/>
      <c r="R398" s="1101"/>
    </row>
    <row r="399" spans="1:18">
      <c r="A399" s="1277"/>
      <c r="B399" s="389" t="s">
        <v>19</v>
      </c>
      <c r="C399" s="622">
        <f t="shared" si="29"/>
        <v>0</v>
      </c>
      <c r="D399" s="622">
        <f t="shared" si="30"/>
        <v>1910174.6700000002</v>
      </c>
      <c r="E399" s="390" t="s">
        <v>189</v>
      </c>
      <c r="F399" s="622">
        <f t="shared" si="32"/>
        <v>1910174.6700000002</v>
      </c>
      <c r="G399" s="622">
        <f t="shared" si="31"/>
        <v>2977944.4634320936</v>
      </c>
      <c r="H399" s="622">
        <f t="shared" si="33"/>
        <v>2977944.4634320936</v>
      </c>
      <c r="I399" s="622">
        <f t="shared" si="34"/>
        <v>1067769.7934320935</v>
      </c>
      <c r="J399" s="1101"/>
      <c r="L399" s="1101"/>
      <c r="M399" s="1101"/>
      <c r="N399" s="1101"/>
      <c r="O399" s="1101"/>
      <c r="P399" s="1101"/>
      <c r="Q399" s="1101"/>
      <c r="R399" s="1101"/>
    </row>
    <row r="400" spans="1:18">
      <c r="A400" s="1277"/>
      <c r="B400" s="389" t="s">
        <v>25</v>
      </c>
      <c r="C400" s="622">
        <f t="shared" si="29"/>
        <v>0</v>
      </c>
      <c r="D400" s="622">
        <f t="shared" si="30"/>
        <v>350225.37999999995</v>
      </c>
      <c r="E400" s="390" t="s">
        <v>189</v>
      </c>
      <c r="F400" s="622">
        <f t="shared" si="32"/>
        <v>350225.37999999995</v>
      </c>
      <c r="G400" s="622">
        <f t="shared" si="31"/>
        <v>0</v>
      </c>
      <c r="H400" s="622">
        <f t="shared" si="33"/>
        <v>0</v>
      </c>
      <c r="I400" s="622">
        <f t="shared" si="34"/>
        <v>-350225.37999999995</v>
      </c>
      <c r="J400" s="1101"/>
      <c r="L400" s="1101"/>
      <c r="M400" s="1101"/>
      <c r="N400" s="1101"/>
      <c r="O400" s="1101"/>
      <c r="P400" s="1101"/>
      <c r="Q400" s="1101"/>
      <c r="R400" s="1101"/>
    </row>
    <row r="401" spans="1:13">
      <c r="A401" s="1277"/>
      <c r="B401" s="389" t="s">
        <v>16</v>
      </c>
      <c r="C401" s="622">
        <f t="shared" si="29"/>
        <v>0</v>
      </c>
      <c r="D401" s="622">
        <f t="shared" si="30"/>
        <v>61686.19999999999</v>
      </c>
      <c r="E401" s="390" t="s">
        <v>189</v>
      </c>
      <c r="F401" s="622">
        <f t="shared" si="32"/>
        <v>61686.19999999999</v>
      </c>
      <c r="G401" s="622">
        <f t="shared" si="31"/>
        <v>0</v>
      </c>
      <c r="H401" s="622">
        <f t="shared" si="33"/>
        <v>0</v>
      </c>
      <c r="I401" s="622">
        <f t="shared" si="34"/>
        <v>-61686.19999999999</v>
      </c>
      <c r="J401" s="1101"/>
      <c r="L401" s="1101"/>
      <c r="M401" s="1101"/>
    </row>
    <row r="402" spans="1:13">
      <c r="A402" s="1285" t="s">
        <v>72</v>
      </c>
      <c r="B402" s="389" t="s">
        <v>14</v>
      </c>
      <c r="C402" s="622">
        <f t="shared" si="29"/>
        <v>18327.183774869482</v>
      </c>
      <c r="D402" s="622">
        <f t="shared" si="30"/>
        <v>252234.44</v>
      </c>
      <c r="E402" s="390" t="s">
        <v>189</v>
      </c>
      <c r="F402" s="622">
        <f t="shared" si="32"/>
        <v>270561.62377486948</v>
      </c>
      <c r="G402" s="622">
        <f t="shared" si="31"/>
        <v>512563.33079938288</v>
      </c>
      <c r="H402" s="622">
        <f t="shared" si="33"/>
        <v>512563.33079938288</v>
      </c>
      <c r="I402" s="622">
        <f t="shared" si="34"/>
        <v>242001.70702451339</v>
      </c>
      <c r="J402" s="1101"/>
      <c r="L402" s="1101"/>
      <c r="M402" s="1101"/>
    </row>
    <row r="403" spans="1:13">
      <c r="A403" s="1285"/>
      <c r="B403" s="389" t="s">
        <v>24</v>
      </c>
      <c r="C403" s="622">
        <f t="shared" si="29"/>
        <v>1471543.8620477063</v>
      </c>
      <c r="D403" s="622">
        <f t="shared" si="30"/>
        <v>7999199.5899999999</v>
      </c>
      <c r="E403" s="390" t="s">
        <v>189</v>
      </c>
      <c r="F403" s="622">
        <f t="shared" si="32"/>
        <v>9470743.4520477057</v>
      </c>
      <c r="G403" s="622">
        <f t="shared" si="31"/>
        <v>24663033.759146452</v>
      </c>
      <c r="H403" s="622">
        <f t="shared" si="33"/>
        <v>24663033.759146452</v>
      </c>
      <c r="I403" s="622">
        <f t="shared" si="34"/>
        <v>15192290.307098746</v>
      </c>
      <c r="J403" s="1101"/>
      <c r="L403" s="1101"/>
      <c r="M403" s="1101"/>
    </row>
    <row r="404" spans="1:13">
      <c r="A404" s="1285"/>
      <c r="B404" s="389" t="s">
        <v>15</v>
      </c>
      <c r="C404" s="622">
        <f t="shared" si="29"/>
        <v>1961089.4700000002</v>
      </c>
      <c r="D404" s="622">
        <f t="shared" si="30"/>
        <v>747570.02</v>
      </c>
      <c r="E404" s="390" t="s">
        <v>189</v>
      </c>
      <c r="F404" s="622">
        <f t="shared" si="32"/>
        <v>2708659.49</v>
      </c>
      <c r="G404" s="622">
        <f t="shared" si="31"/>
        <v>6286090.9645604528</v>
      </c>
      <c r="H404" s="622">
        <f t="shared" si="33"/>
        <v>6286090.9645604528</v>
      </c>
      <c r="I404" s="622">
        <f t="shared" si="34"/>
        <v>3577431.4745604526</v>
      </c>
      <c r="J404" s="1101"/>
      <c r="L404" s="1101"/>
      <c r="M404" s="1101"/>
    </row>
    <row r="405" spans="1:13">
      <c r="A405" s="392" t="s">
        <v>165</v>
      </c>
      <c r="B405" s="405" t="s">
        <v>191</v>
      </c>
      <c r="C405" s="623">
        <f t="shared" ref="C405:H405" si="35">SUM(C390:C404)</f>
        <v>31941599.245922573</v>
      </c>
      <c r="D405" s="623">
        <f t="shared" si="35"/>
        <v>34712689.490000002</v>
      </c>
      <c r="E405" s="393" t="s">
        <v>189</v>
      </c>
      <c r="F405" s="623">
        <f t="shared" si="35"/>
        <v>66654288.735922575</v>
      </c>
      <c r="G405" s="623">
        <f t="shared" si="35"/>
        <v>149485244.33977979</v>
      </c>
      <c r="H405" s="623">
        <f t="shared" si="35"/>
        <v>149485244.33977979</v>
      </c>
      <c r="I405" s="623">
        <f>H405-F405</f>
        <v>82830955.603857219</v>
      </c>
      <c r="J405" s="1101"/>
      <c r="L405" s="1101"/>
      <c r="M405" s="1101"/>
    </row>
    <row r="406" spans="1:13" ht="13.8" thickBot="1">
      <c r="A406" s="612" t="s">
        <v>192</v>
      </c>
      <c r="B406" s="203"/>
      <c r="C406" s="388"/>
      <c r="D406" s="388"/>
      <c r="E406" s="388"/>
      <c r="F406" s="388"/>
      <c r="G406" s="388"/>
      <c r="H406" s="388"/>
      <c r="I406" s="388"/>
      <c r="J406" s="1101"/>
      <c r="L406" s="1101"/>
      <c r="M406" s="1101"/>
    </row>
    <row r="407" spans="1:13">
      <c r="A407" s="1101" t="s">
        <v>196</v>
      </c>
      <c r="I407" s="139"/>
      <c r="J407" s="1101"/>
      <c r="L407" s="1101"/>
      <c r="M407" s="1101"/>
    </row>
    <row r="411" spans="1:13" ht="26.25" customHeight="1" thickBot="1">
      <c r="A411" s="1286" t="s">
        <v>201</v>
      </c>
      <c r="B411" s="1286"/>
      <c r="C411" s="1286"/>
      <c r="D411" s="1286"/>
      <c r="E411" s="1286"/>
      <c r="F411" s="1101"/>
      <c r="G411" s="1101"/>
      <c r="H411" s="1101"/>
      <c r="I411" s="1101"/>
      <c r="J411" s="1101"/>
      <c r="L411" s="1101"/>
      <c r="M411" s="1101"/>
    </row>
    <row r="412" spans="1:13" ht="13.8" thickTop="1">
      <c r="A412" s="1287" t="s">
        <v>202</v>
      </c>
      <c r="B412" s="1288"/>
      <c r="C412" s="1288"/>
      <c r="D412" s="1288"/>
      <c r="E412" s="1289"/>
      <c r="F412" s="1101"/>
      <c r="G412" s="1101"/>
      <c r="H412" s="1101"/>
      <c r="I412" s="1101"/>
      <c r="J412" s="1101"/>
      <c r="L412" s="1101"/>
      <c r="M412" s="1101"/>
    </row>
    <row r="413" spans="1:13">
      <c r="A413" s="1041" t="s">
        <v>203</v>
      </c>
      <c r="B413" s="1041" t="s">
        <v>204</v>
      </c>
      <c r="C413" s="1041" t="s">
        <v>205</v>
      </c>
      <c r="D413" s="1041" t="s">
        <v>206</v>
      </c>
      <c r="E413" s="1041" t="s">
        <v>207</v>
      </c>
      <c r="F413" s="1101"/>
      <c r="G413" s="1101"/>
      <c r="H413" s="1101"/>
      <c r="I413" s="1101"/>
      <c r="J413" s="1101"/>
      <c r="L413" s="1101"/>
      <c r="M413" s="1101"/>
    </row>
    <row r="414" spans="1:13">
      <c r="A414" s="1042">
        <v>6.5799999999999997E-2</v>
      </c>
      <c r="B414" s="1042">
        <v>6.5799999999999997E-2</v>
      </c>
      <c r="C414" s="1042">
        <v>6.5799999999999997E-2</v>
      </c>
      <c r="D414" s="1042">
        <v>0.03</v>
      </c>
      <c r="E414" s="1042">
        <v>0.1</v>
      </c>
      <c r="F414" s="1101"/>
      <c r="G414" s="1101"/>
      <c r="H414" s="1101"/>
      <c r="I414" s="1101"/>
      <c r="J414" s="1101"/>
      <c r="L414" s="1101"/>
      <c r="M414" s="1101"/>
    </row>
    <row r="415" spans="1:13">
      <c r="A415" s="1" t="s">
        <v>208</v>
      </c>
      <c r="F415" s="1101"/>
      <c r="G415" s="1101"/>
      <c r="H415" s="1101"/>
      <c r="I415" s="1101"/>
      <c r="J415" s="1101"/>
      <c r="L415" s="1101"/>
      <c r="M415" s="1101"/>
    </row>
  </sheetData>
  <mergeCells count="106">
    <mergeCell ref="A402:A404"/>
    <mergeCell ref="A411:E411"/>
    <mergeCell ref="A412:E412"/>
    <mergeCell ref="A373:A375"/>
    <mergeCell ref="A376:A379"/>
    <mergeCell ref="A380:A382"/>
    <mergeCell ref="A390:A394"/>
    <mergeCell ref="A395:A397"/>
    <mergeCell ref="A398:A401"/>
    <mergeCell ref="A368:A372"/>
    <mergeCell ref="A274:A276"/>
    <mergeCell ref="A277:A280"/>
    <mergeCell ref="A281:A283"/>
    <mergeCell ref="A303:A307"/>
    <mergeCell ref="A308:A310"/>
    <mergeCell ref="A311:A314"/>
    <mergeCell ref="A315:A317"/>
    <mergeCell ref="A325:A329"/>
    <mergeCell ref="A330:A332"/>
    <mergeCell ref="A333:A336"/>
    <mergeCell ref="A337:A339"/>
    <mergeCell ref="A346:A350"/>
    <mergeCell ref="A351:A353"/>
    <mergeCell ref="A354:A357"/>
    <mergeCell ref="A358:A360"/>
    <mergeCell ref="A269:A273"/>
    <mergeCell ref="D169:H169"/>
    <mergeCell ref="A170:A174"/>
    <mergeCell ref="A175:A177"/>
    <mergeCell ref="A178:A181"/>
    <mergeCell ref="A182:A184"/>
    <mergeCell ref="A236:A240"/>
    <mergeCell ref="A241:A243"/>
    <mergeCell ref="A244:A247"/>
    <mergeCell ref="A248:A250"/>
    <mergeCell ref="D202:H202"/>
    <mergeCell ref="A203:A207"/>
    <mergeCell ref="A208:A210"/>
    <mergeCell ref="A211:A214"/>
    <mergeCell ref="C235:G235"/>
    <mergeCell ref="C268:G268"/>
    <mergeCell ref="A215:A217"/>
    <mergeCell ref="A149:A151"/>
    <mergeCell ref="B119:E119"/>
    <mergeCell ref="B122:D122"/>
    <mergeCell ref="B124:E124"/>
    <mergeCell ref="B125:E125"/>
    <mergeCell ref="B126:E126"/>
    <mergeCell ref="B127:E127"/>
    <mergeCell ref="B128:E130"/>
    <mergeCell ref="D136:H136"/>
    <mergeCell ref="A137:A141"/>
    <mergeCell ref="A142:A144"/>
    <mergeCell ref="A145:A148"/>
    <mergeCell ref="A117:A118"/>
    <mergeCell ref="B117:D117"/>
    <mergeCell ref="B118:D118"/>
    <mergeCell ref="A78:A81"/>
    <mergeCell ref="C81:H81"/>
    <mergeCell ref="A87:A88"/>
    <mergeCell ref="B87:B88"/>
    <mergeCell ref="A89:A94"/>
    <mergeCell ref="A95:A98"/>
    <mergeCell ref="A99:A103"/>
    <mergeCell ref="C102:H103"/>
    <mergeCell ref="A104:A107"/>
    <mergeCell ref="L35:S35"/>
    <mergeCell ref="A37:A42"/>
    <mergeCell ref="A43:A46"/>
    <mergeCell ref="A47:A51"/>
    <mergeCell ref="C50:H51"/>
    <mergeCell ref="A52:A55"/>
    <mergeCell ref="M88:T88"/>
    <mergeCell ref="U88:AB88"/>
    <mergeCell ref="M60:T60"/>
    <mergeCell ref="A61:A62"/>
    <mergeCell ref="B61:B62"/>
    <mergeCell ref="A63:A68"/>
    <mergeCell ref="A69:A72"/>
    <mergeCell ref="A73:A77"/>
    <mergeCell ref="C76:H77"/>
    <mergeCell ref="A60:H60"/>
    <mergeCell ref="U35:AB35"/>
    <mergeCell ref="U8:AB8"/>
    <mergeCell ref="A1:T1"/>
    <mergeCell ref="A2:T2"/>
    <mergeCell ref="A3:T3"/>
    <mergeCell ref="A4:I4"/>
    <mergeCell ref="M4:T4"/>
    <mergeCell ref="A5:H5"/>
    <mergeCell ref="M5:T5"/>
    <mergeCell ref="A6:H6"/>
    <mergeCell ref="M6:T6"/>
    <mergeCell ref="A7:H7"/>
    <mergeCell ref="M7:T7"/>
    <mergeCell ref="A8:H8"/>
    <mergeCell ref="A26:A29"/>
    <mergeCell ref="C29:H29"/>
    <mergeCell ref="A35:A36"/>
    <mergeCell ref="B35:B36"/>
    <mergeCell ref="A9:A10"/>
    <mergeCell ref="B9:B10"/>
    <mergeCell ref="A11:A16"/>
    <mergeCell ref="A17:A20"/>
    <mergeCell ref="A21:A25"/>
    <mergeCell ref="C24:H25"/>
  </mergeCells>
  <pageMargins left="0.7" right="0.7" top="0.75" bottom="0.75" header="0.3" footer="0.3"/>
  <pageSetup scale="10" orientation="landscape" verticalDpi="200" r:id="rId1"/>
  <headerFooter alignWithMargins="0"/>
  <rowBreaks count="1" manualBreakCount="1">
    <brk id="55"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C360"/>
  <sheetViews>
    <sheetView zoomScaleNormal="100" zoomScaleSheetLayoutView="100" workbookViewId="0">
      <selection sqref="A1:T1"/>
    </sheetView>
  </sheetViews>
  <sheetFormatPr defaultColWidth="9.109375" defaultRowHeight="13.2"/>
  <cols>
    <col min="1" max="1" width="28.33203125" style="787" customWidth="1"/>
    <col min="2" max="2" width="40.109375" style="2" customWidth="1"/>
    <col min="3" max="3" width="15.88671875" style="30" customWidth="1"/>
    <col min="4" max="4" width="17.109375" style="30" customWidth="1"/>
    <col min="5" max="6" width="14.88671875" style="30" customWidth="1"/>
    <col min="7" max="7" width="17.44140625" style="30" customWidth="1"/>
    <col min="8" max="10" width="15.109375" style="30" customWidth="1"/>
    <col min="11" max="11" width="0.5546875" style="86" customWidth="1"/>
    <col min="12" max="12" width="65.88671875" style="30" bestFit="1" customWidth="1"/>
    <col min="13" max="13" width="33.33203125" style="30" bestFit="1" customWidth="1"/>
    <col min="14" max="14" width="12.88671875" style="787" customWidth="1"/>
    <col min="15" max="15" width="15.33203125" style="787" bestFit="1" customWidth="1"/>
    <col min="16" max="16" width="12.88671875" style="787" customWidth="1"/>
    <col min="17" max="17" width="15.33203125" style="787" bestFit="1" customWidth="1"/>
    <col min="18" max="18" width="12.33203125" style="787" bestFit="1" customWidth="1"/>
    <col min="19" max="19" width="9.109375" style="787"/>
    <col min="20" max="20" width="6.88671875" style="787" customWidth="1"/>
    <col min="21" max="16384" width="9.109375" style="787"/>
  </cols>
  <sheetData>
    <row r="1" spans="1:29">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101"/>
      <c r="V1" s="1101"/>
      <c r="W1" s="1101"/>
      <c r="X1" s="1101"/>
      <c r="Y1" s="1101"/>
      <c r="Z1" s="1101"/>
      <c r="AA1" s="1101"/>
      <c r="AB1" s="1101"/>
      <c r="AC1" s="1101"/>
    </row>
    <row r="2" spans="1:29" ht="34.200000000000003" customHeight="1">
      <c r="A2" s="1257"/>
      <c r="B2" s="1257"/>
      <c r="C2" s="1257"/>
      <c r="D2" s="1257"/>
      <c r="E2" s="1257"/>
      <c r="F2" s="1257"/>
      <c r="G2" s="1257"/>
      <c r="H2" s="1257"/>
      <c r="I2" s="1257"/>
      <c r="J2" s="1257"/>
      <c r="K2" s="1257"/>
      <c r="L2" s="1257"/>
      <c r="M2" s="1257"/>
      <c r="N2" s="1257"/>
      <c r="O2" s="1257"/>
      <c r="P2" s="1257"/>
      <c r="Q2" s="1257"/>
      <c r="R2" s="1257"/>
      <c r="S2" s="1257"/>
      <c r="T2" s="1257"/>
      <c r="U2" s="1101"/>
      <c r="V2" s="1101"/>
      <c r="W2" s="1101"/>
      <c r="X2" s="1101"/>
      <c r="Y2" s="1101"/>
      <c r="Z2" s="1101"/>
      <c r="AA2" s="1101"/>
      <c r="AB2" s="1101"/>
      <c r="AC2" s="1101"/>
    </row>
    <row r="3" spans="1:29">
      <c r="A3" s="1258"/>
      <c r="B3" s="1258"/>
      <c r="C3" s="1258"/>
      <c r="D3" s="1258"/>
      <c r="E3" s="1258"/>
      <c r="F3" s="1258"/>
      <c r="G3" s="1258"/>
      <c r="H3" s="1258"/>
      <c r="I3" s="1258"/>
      <c r="J3" s="1258"/>
      <c r="K3" s="1258"/>
      <c r="L3" s="1258"/>
      <c r="M3" s="1258"/>
      <c r="N3" s="1258"/>
      <c r="O3" s="1258"/>
      <c r="P3" s="1258"/>
      <c r="Q3" s="1258"/>
      <c r="R3" s="1258"/>
      <c r="S3" s="1258"/>
      <c r="T3" s="1258"/>
      <c r="U3" s="1101"/>
      <c r="V3" s="1101"/>
      <c r="W3" s="1101"/>
      <c r="X3" s="1101"/>
      <c r="Y3" s="1101"/>
      <c r="Z3" s="1101"/>
      <c r="AA3" s="1101"/>
      <c r="AB3" s="1101"/>
      <c r="AC3" s="1101"/>
    </row>
    <row r="4" spans="1:29" ht="30" customHeight="1">
      <c r="A4" s="1259" t="s">
        <v>96</v>
      </c>
      <c r="B4" s="1259"/>
      <c r="C4" s="1259"/>
      <c r="D4" s="1259"/>
      <c r="E4" s="1259"/>
      <c r="F4" s="1259"/>
      <c r="G4" s="1259"/>
      <c r="H4" s="1259"/>
      <c r="I4" s="1259"/>
      <c r="J4" s="1099"/>
      <c r="K4" s="84"/>
      <c r="L4" s="1119" t="s">
        <v>97</v>
      </c>
      <c r="M4" s="1119"/>
      <c r="N4" s="1119"/>
      <c r="O4" s="1119"/>
      <c r="P4" s="1119"/>
      <c r="Q4" s="1119"/>
      <c r="R4" s="1119"/>
      <c r="S4" s="1119"/>
      <c r="T4" s="1101"/>
      <c r="U4" s="1101"/>
      <c r="V4" s="1101"/>
      <c r="W4" s="1101"/>
      <c r="X4" s="1101"/>
      <c r="Y4" s="1101"/>
      <c r="Z4" s="1101"/>
      <c r="AA4" s="1101"/>
      <c r="AB4" s="1101"/>
      <c r="AC4" s="1101"/>
    </row>
    <row r="5" spans="1:29">
      <c r="A5" s="1262"/>
      <c r="B5" s="1262"/>
      <c r="C5" s="1262"/>
      <c r="D5" s="1262"/>
      <c r="E5" s="1262"/>
      <c r="F5" s="1262"/>
      <c r="G5" s="1262"/>
      <c r="H5" s="1262"/>
      <c r="I5" s="1101"/>
      <c r="J5" s="1099"/>
      <c r="K5" s="84"/>
      <c r="L5" s="1099"/>
      <c r="M5" s="1257"/>
      <c r="N5" s="1257"/>
      <c r="O5" s="1257"/>
      <c r="P5" s="1257"/>
      <c r="Q5" s="1257"/>
      <c r="R5" s="1257"/>
      <c r="S5" s="1257"/>
      <c r="T5" s="1257"/>
      <c r="U5" s="1101"/>
      <c r="V5" s="1101"/>
      <c r="W5" s="1101"/>
      <c r="X5" s="1101"/>
      <c r="Y5" s="1101"/>
      <c r="Z5" s="1101"/>
      <c r="AA5" s="1101"/>
      <c r="AB5" s="1101"/>
      <c r="AC5" s="1101"/>
    </row>
    <row r="6" spans="1:29">
      <c r="A6" s="1261" t="s">
        <v>98</v>
      </c>
      <c r="B6" s="1261"/>
      <c r="C6" s="1261"/>
      <c r="D6" s="1261"/>
      <c r="E6" s="1261"/>
      <c r="F6" s="1261"/>
      <c r="G6" s="1261"/>
      <c r="H6" s="1261"/>
      <c r="I6" s="1103"/>
      <c r="J6" s="1099"/>
      <c r="K6" s="84"/>
      <c r="L6" s="1099"/>
      <c r="M6" s="1257"/>
      <c r="N6" s="1257"/>
      <c r="O6" s="1257"/>
      <c r="P6" s="1257"/>
      <c r="Q6" s="1257"/>
      <c r="R6" s="1257"/>
      <c r="S6" s="1257"/>
      <c r="T6" s="1257"/>
      <c r="U6" s="1101"/>
      <c r="V6" s="1101"/>
      <c r="W6" s="1101"/>
      <c r="X6" s="1101"/>
      <c r="Y6" s="1101"/>
      <c r="Z6" s="1101"/>
      <c r="AA6" s="1101"/>
      <c r="AB6" s="1101"/>
      <c r="AC6" s="1101"/>
    </row>
    <row r="7" spans="1:29" ht="15.6">
      <c r="A7" s="1262"/>
      <c r="B7" s="1262"/>
      <c r="C7" s="1262"/>
      <c r="D7" s="1262"/>
      <c r="E7" s="1262"/>
      <c r="F7" s="1262"/>
      <c r="G7" s="1262"/>
      <c r="H7" s="1262"/>
      <c r="I7" s="574"/>
      <c r="J7" s="280"/>
      <c r="K7" s="84"/>
      <c r="L7" s="1099"/>
      <c r="M7" s="1263"/>
      <c r="N7" s="1263"/>
      <c r="O7" s="1263"/>
      <c r="P7" s="1263"/>
      <c r="Q7" s="1263"/>
      <c r="R7" s="1263"/>
      <c r="S7" s="1263"/>
      <c r="T7" s="1263"/>
      <c r="U7" s="1101"/>
      <c r="V7" s="1101"/>
      <c r="W7" s="1101"/>
      <c r="X7" s="1101"/>
      <c r="Y7" s="1101"/>
      <c r="Z7" s="1101"/>
      <c r="AA7" s="1101"/>
      <c r="AB7" s="1101"/>
      <c r="AC7" s="1101"/>
    </row>
    <row r="8" spans="1:29">
      <c r="A8" s="1255" t="s">
        <v>209</v>
      </c>
      <c r="B8" s="1255"/>
      <c r="C8" s="1255"/>
      <c r="D8" s="1255"/>
      <c r="E8" s="1255"/>
      <c r="F8" s="1255"/>
      <c r="G8" s="1255"/>
      <c r="H8" s="1255"/>
      <c r="I8" s="1099"/>
      <c r="J8" s="1099"/>
      <c r="K8" s="84"/>
      <c r="L8" s="1099" t="s">
        <v>210</v>
      </c>
      <c r="M8" s="1099"/>
      <c r="N8" s="1099"/>
      <c r="O8" s="1099"/>
      <c r="P8" s="1099"/>
      <c r="Q8" s="1099"/>
      <c r="R8" s="1099"/>
      <c r="S8" s="1099"/>
      <c r="T8" s="1101"/>
      <c r="U8" s="1255" t="s">
        <v>211</v>
      </c>
      <c r="V8" s="1255"/>
      <c r="W8" s="1255"/>
      <c r="X8" s="1255"/>
      <c r="Y8" s="1255"/>
      <c r="Z8" s="1255"/>
      <c r="AA8" s="1255"/>
      <c r="AB8" s="1255"/>
      <c r="AC8" s="1099"/>
    </row>
    <row r="9" spans="1:29" ht="13.8" thickBot="1">
      <c r="A9" s="1250" t="s">
        <v>60</v>
      </c>
      <c r="B9" s="1250" t="s">
        <v>78</v>
      </c>
      <c r="C9" s="1139"/>
      <c r="D9" s="1139" t="s">
        <v>61</v>
      </c>
      <c r="E9" s="118"/>
      <c r="F9" s="1139"/>
      <c r="G9" s="1139" t="s">
        <v>62</v>
      </c>
      <c r="H9" s="1139"/>
      <c r="I9" s="1101"/>
      <c r="J9" s="280"/>
      <c r="K9" s="84"/>
      <c r="L9" s="1099"/>
      <c r="M9" s="1099"/>
      <c r="N9" s="1099"/>
      <c r="O9" s="1099"/>
      <c r="P9" s="1099"/>
      <c r="Q9" s="1099"/>
      <c r="R9" s="1099"/>
      <c r="S9" s="1101"/>
      <c r="T9" s="1101"/>
      <c r="U9" s="1101"/>
      <c r="V9" s="1101"/>
      <c r="W9" s="1"/>
      <c r="X9" s="10"/>
      <c r="Y9" s="1101"/>
      <c r="Z9" s="1101"/>
      <c r="AA9" s="1101"/>
      <c r="AB9" s="1101"/>
      <c r="AC9" s="1101"/>
    </row>
    <row r="10" spans="1:29" ht="40.799999999999997" thickTop="1" thickBot="1">
      <c r="A10" s="1290"/>
      <c r="B10" s="1286"/>
      <c r="C10" s="1116" t="s">
        <v>63</v>
      </c>
      <c r="D10" s="1116" t="s">
        <v>64</v>
      </c>
      <c r="E10" s="557" t="s">
        <v>65</v>
      </c>
      <c r="F10" s="1116" t="s">
        <v>66</v>
      </c>
      <c r="G10" s="1116" t="s">
        <v>64</v>
      </c>
      <c r="H10" s="1116" t="s">
        <v>67</v>
      </c>
      <c r="I10" s="1101"/>
      <c r="J10" s="28"/>
      <c r="K10" s="282"/>
      <c r="L10" s="39"/>
      <c r="M10" s="1101"/>
      <c r="N10" s="1101"/>
      <c r="O10" s="1" t="s">
        <v>103</v>
      </c>
      <c r="P10" s="1" t="s">
        <v>104</v>
      </c>
      <c r="Q10" s="1" t="s">
        <v>105</v>
      </c>
      <c r="R10" s="1" t="s">
        <v>106</v>
      </c>
      <c r="S10" s="1101"/>
      <c r="T10" s="1101"/>
      <c r="U10" s="1101"/>
      <c r="V10" s="1101"/>
      <c r="W10" s="1"/>
      <c r="X10" s="10"/>
      <c r="Y10" s="1101"/>
      <c r="Z10" s="1101"/>
      <c r="AA10" s="1101"/>
      <c r="AB10" s="1101"/>
      <c r="AC10" s="1101"/>
    </row>
    <row r="11" spans="1:29" ht="13.8" thickTop="1">
      <c r="A11" s="1252" t="s">
        <v>69</v>
      </c>
      <c r="B11" s="558" t="s">
        <v>84</v>
      </c>
      <c r="C11" s="559">
        <f>SUM(C12:C16)</f>
        <v>49133922.818999998</v>
      </c>
      <c r="D11" s="559">
        <f>SUM(D12:D16)</f>
        <v>51670827.978177801</v>
      </c>
      <c r="E11" s="560">
        <f>D11/C11</f>
        <v>1.051632457040389</v>
      </c>
      <c r="F11" s="559">
        <f>SUM(F12:F16)</f>
        <v>125328435.20719546</v>
      </c>
      <c r="G11" s="559">
        <f>SUM(G12:G16)</f>
        <v>44316300.848949067</v>
      </c>
      <c r="H11" s="561">
        <f>G11/F11</f>
        <v>0.35360132579397868</v>
      </c>
      <c r="I11" s="23"/>
      <c r="J11" s="553"/>
      <c r="K11" s="283"/>
      <c r="L11" s="28"/>
      <c r="M11" s="302"/>
      <c r="N11" s="1101"/>
      <c r="O11" s="304"/>
      <c r="P11" s="23"/>
      <c r="Q11" s="304"/>
      <c r="R11" s="23"/>
      <c r="S11" s="1101"/>
      <c r="T11" s="1101"/>
      <c r="U11" s="1101"/>
      <c r="V11" s="1101"/>
      <c r="W11" s="1"/>
      <c r="X11" s="10"/>
      <c r="Y11" s="1101"/>
      <c r="Z11" s="1101"/>
      <c r="AA11" s="1101"/>
      <c r="AB11" s="1101"/>
      <c r="AC11" s="1101"/>
    </row>
    <row r="12" spans="1:29" ht="13.8" thickBot="1">
      <c r="A12" s="1291"/>
      <c r="B12" s="1118" t="s">
        <v>54</v>
      </c>
      <c r="C12" s="1118">
        <v>25328049.32</v>
      </c>
      <c r="D12" s="1118">
        <v>28793181.995962393</v>
      </c>
      <c r="E12" s="216">
        <f>D12/C12</f>
        <v>1.1368100887748269</v>
      </c>
      <c r="F12" s="1118">
        <v>58370690.221995525</v>
      </c>
      <c r="G12" s="1118">
        <v>27641454.716123898</v>
      </c>
      <c r="H12" s="215">
        <f t="shared" ref="H12:H20" si="0">G12/F12</f>
        <v>0.47355024603954249</v>
      </c>
      <c r="I12" s="23"/>
      <c r="J12" s="180"/>
      <c r="K12" s="283"/>
      <c r="L12" s="28"/>
      <c r="M12" s="302" t="s">
        <v>54</v>
      </c>
      <c r="N12" s="1101"/>
      <c r="O12" s="304">
        <f>D12</f>
        <v>28793181.995962393</v>
      </c>
      <c r="P12" s="23">
        <f>O12/$O$30</f>
        <v>0.34365654981800836</v>
      </c>
      <c r="Q12" s="304">
        <f>G12</f>
        <v>27641454.716123898</v>
      </c>
      <c r="R12" s="23">
        <f>Q12/$Q$30</f>
        <v>0.37604292235585596</v>
      </c>
      <c r="S12" s="1101"/>
      <c r="T12" s="1101"/>
      <c r="U12" s="1101"/>
      <c r="V12" s="1101"/>
      <c r="W12" s="1"/>
      <c r="X12" s="10"/>
      <c r="Y12" s="1101"/>
      <c r="Z12" s="1101"/>
      <c r="AA12" s="1101"/>
      <c r="AB12" s="1101"/>
      <c r="AC12" s="1101"/>
    </row>
    <row r="13" spans="1:29" ht="13.8" thickBot="1">
      <c r="A13" s="1291"/>
      <c r="B13" s="1118" t="s">
        <v>55</v>
      </c>
      <c r="C13" s="1118">
        <v>23184399.695999995</v>
      </c>
      <c r="D13" s="1118">
        <v>23415657.109727699</v>
      </c>
      <c r="E13" s="216">
        <f t="shared" ref="E13:E23" si="1">D13/C13</f>
        <v>1.0099746992270671</v>
      </c>
      <c r="F13" s="1118">
        <v>44361460.039999917</v>
      </c>
      <c r="G13" s="1118">
        <v>17327586.261198498</v>
      </c>
      <c r="H13" s="215">
        <f t="shared" si="0"/>
        <v>0.39059999931414635</v>
      </c>
      <c r="I13" s="23"/>
      <c r="J13" s="28"/>
      <c r="K13" s="85"/>
      <c r="L13" s="29"/>
      <c r="M13" s="302" t="s">
        <v>55</v>
      </c>
      <c r="N13" s="1101"/>
      <c r="O13" s="304">
        <f t="shared" ref="O13:O23" si="2">D13</f>
        <v>23415657.109727699</v>
      </c>
      <c r="P13" s="23">
        <f t="shared" ref="P13:P23" si="3">O13/$O$30</f>
        <v>0.27947393710007268</v>
      </c>
      <c r="Q13" s="304">
        <f t="shared" ref="Q13:Q16" si="4">G13</f>
        <v>17327586.261198498</v>
      </c>
      <c r="R13" s="23">
        <f t="shared" ref="R13:R16" si="5">Q13/$Q$30</f>
        <v>0.23572985727243143</v>
      </c>
      <c r="S13" s="1101"/>
      <c r="T13" s="1101"/>
      <c r="U13" s="1101"/>
      <c r="V13" s="1101"/>
      <c r="W13" s="1"/>
      <c r="X13" s="10"/>
      <c r="Y13" s="1101"/>
      <c r="Z13" s="1101"/>
      <c r="AA13" s="1101"/>
      <c r="AB13" s="1101"/>
      <c r="AC13" s="1101"/>
    </row>
    <row r="14" spans="1:29" ht="13.8" thickBot="1">
      <c r="A14" s="1291"/>
      <c r="B14" s="1118" t="s">
        <v>12</v>
      </c>
      <c r="C14" s="1118">
        <v>740190.56</v>
      </c>
      <c r="D14" s="1118">
        <v>439038.49380771391</v>
      </c>
      <c r="E14" s="216">
        <f t="shared" si="1"/>
        <v>0.59314251968805687</v>
      </c>
      <c r="F14" s="1118">
        <v>10059398.3332</v>
      </c>
      <c r="G14" s="1118">
        <v>324888.48541770829</v>
      </c>
      <c r="H14" s="215">
        <f t="shared" si="0"/>
        <v>3.2297009687492696E-2</v>
      </c>
      <c r="I14" s="23"/>
      <c r="J14" s="28"/>
      <c r="K14" s="85"/>
      <c r="L14" s="29"/>
      <c r="M14" s="303" t="s">
        <v>12</v>
      </c>
      <c r="N14" s="1101"/>
      <c r="O14" s="304">
        <f t="shared" si="2"/>
        <v>439038.49380771391</v>
      </c>
      <c r="P14" s="23">
        <f t="shared" si="3"/>
        <v>5.2400757248855425E-3</v>
      </c>
      <c r="Q14" s="304">
        <f t="shared" si="4"/>
        <v>324888.48541770829</v>
      </c>
      <c r="R14" s="23">
        <f t="shared" si="5"/>
        <v>4.4198837127402404E-3</v>
      </c>
      <c r="S14" s="1101"/>
      <c r="T14" s="1101"/>
      <c r="U14" s="1101"/>
      <c r="V14" s="1101"/>
      <c r="W14" s="1"/>
      <c r="X14" s="10"/>
      <c r="Y14" s="1101"/>
      <c r="Z14" s="1101"/>
      <c r="AA14" s="1101"/>
      <c r="AB14" s="1101"/>
      <c r="AC14" s="1101"/>
    </row>
    <row r="15" spans="1:29" ht="13.8" thickBot="1">
      <c r="A15" s="1291"/>
      <c r="B15" s="1118" t="s">
        <v>11</v>
      </c>
      <c r="C15" s="1118">
        <v>-123710</v>
      </c>
      <c r="D15" s="1118">
        <v>-981573</v>
      </c>
      <c r="E15" s="216" t="s">
        <v>107</v>
      </c>
      <c r="F15" s="1118">
        <v>9027253.0320000015</v>
      </c>
      <c r="G15" s="1118">
        <v>-981573</v>
      </c>
      <c r="H15" s="215">
        <f t="shared" si="0"/>
        <v>-0.10873440641582759</v>
      </c>
      <c r="I15" s="23"/>
      <c r="J15" s="28"/>
      <c r="K15" s="85"/>
      <c r="L15" s="29"/>
      <c r="M15" s="303" t="s">
        <v>108</v>
      </c>
      <c r="N15" s="1101"/>
      <c r="O15" s="304">
        <f t="shared" si="2"/>
        <v>-981573</v>
      </c>
      <c r="P15" s="23">
        <f t="shared" si="3"/>
        <v>-1.1715412024340142E-2</v>
      </c>
      <c r="Q15" s="304">
        <f t="shared" si="4"/>
        <v>-981573</v>
      </c>
      <c r="R15" s="23">
        <f t="shared" si="5"/>
        <v>-1.3353623505578095E-2</v>
      </c>
      <c r="S15" s="1101"/>
      <c r="T15" s="1101"/>
      <c r="U15" s="1101"/>
      <c r="V15" s="1101"/>
      <c r="W15" s="1"/>
      <c r="X15" s="10"/>
      <c r="Y15" s="1101"/>
      <c r="Z15" s="1101"/>
      <c r="AA15" s="1101"/>
      <c r="AB15" s="1101"/>
      <c r="AC15" s="1101"/>
    </row>
    <row r="16" spans="1:29" ht="13.8" thickBot="1">
      <c r="A16" s="1248"/>
      <c r="B16" s="1118" t="s">
        <v>86</v>
      </c>
      <c r="C16" s="1118">
        <v>4993.2430000000004</v>
      </c>
      <c r="D16" s="1118">
        <v>4523.3786799999998</v>
      </c>
      <c r="E16" s="216">
        <f t="shared" si="1"/>
        <v>0.90589996921840166</v>
      </c>
      <c r="F16" s="1118">
        <v>3509633.5800000057</v>
      </c>
      <c r="G16" s="1118">
        <v>3944.3862089599997</v>
      </c>
      <c r="H16" s="215">
        <f t="shared" si="0"/>
        <v>1.1238740794587432E-3</v>
      </c>
      <c r="I16" s="23"/>
      <c r="J16" s="38"/>
      <c r="K16" s="282"/>
      <c r="L16" s="280"/>
      <c r="M16" s="303" t="s">
        <v>86</v>
      </c>
      <c r="N16" s="1101"/>
      <c r="O16" s="304">
        <f t="shared" si="2"/>
        <v>4523.3786799999998</v>
      </c>
      <c r="P16" s="23">
        <f t="shared" si="3"/>
        <v>5.398808339096108E-5</v>
      </c>
      <c r="Q16" s="304">
        <f t="shared" si="4"/>
        <v>3944.3862089599997</v>
      </c>
      <c r="R16" s="23">
        <f t="shared" si="5"/>
        <v>5.3660653252530707E-5</v>
      </c>
      <c r="S16" s="1101"/>
      <c r="T16" s="1101"/>
      <c r="U16" s="1101"/>
      <c r="V16" s="1101"/>
      <c r="W16" s="1"/>
      <c r="X16" s="1101"/>
      <c r="Y16" s="1101"/>
      <c r="Z16" s="1101"/>
      <c r="AA16" s="1101"/>
      <c r="AB16" s="1101"/>
      <c r="AC16" s="1101"/>
    </row>
    <row r="17" spans="1:24" ht="13.8" thickBot="1">
      <c r="A17" s="1246" t="s">
        <v>70</v>
      </c>
      <c r="B17" s="555" t="s">
        <v>87</v>
      </c>
      <c r="C17" s="555">
        <f>SUM(C18:C20)</f>
        <v>16217624.272942575</v>
      </c>
      <c r="D17" s="555">
        <f>SUM(D18:D20)</f>
        <v>16684185.322634071</v>
      </c>
      <c r="E17" s="562">
        <f>D17/C17</f>
        <v>1.0287687667342191</v>
      </c>
      <c r="F17" s="555">
        <f>SUM(F18:F20)</f>
        <v>52738257.93800015</v>
      </c>
      <c r="G17" s="555">
        <f>SUM(G18:G20)</f>
        <v>13760067.269269785</v>
      </c>
      <c r="H17" s="556">
        <f>G17/F17</f>
        <v>0.26091243448819101</v>
      </c>
      <c r="I17" s="23"/>
      <c r="J17" s="38"/>
      <c r="K17" s="282"/>
      <c r="L17" s="280"/>
      <c r="M17" s="303"/>
      <c r="N17" s="1101"/>
      <c r="O17" s="304"/>
      <c r="P17" s="23"/>
      <c r="Q17" s="304"/>
      <c r="R17" s="23"/>
      <c r="S17" s="1101"/>
      <c r="T17" s="1101"/>
      <c r="U17" s="1101"/>
      <c r="V17" s="1101"/>
      <c r="W17" s="1"/>
      <c r="X17" s="1101"/>
    </row>
    <row r="18" spans="1:24" ht="13.5" customHeight="1" thickBot="1">
      <c r="A18" s="1291"/>
      <c r="B18" s="1118" t="s">
        <v>21</v>
      </c>
      <c r="C18" s="1118">
        <v>6553953.5078100022</v>
      </c>
      <c r="D18" s="1118">
        <v>4387961.4075793587</v>
      </c>
      <c r="E18" s="216">
        <f t="shared" si="1"/>
        <v>0.6695136610826512</v>
      </c>
      <c r="F18" s="1118">
        <v>17468256</v>
      </c>
      <c r="G18" s="1118">
        <v>3598128.3542150739</v>
      </c>
      <c r="H18" s="215">
        <f t="shared" si="0"/>
        <v>0.20598097223987752</v>
      </c>
      <c r="I18" s="23"/>
      <c r="M18" s="303" t="s">
        <v>21</v>
      </c>
      <c r="N18" s="1101"/>
      <c r="O18" s="304">
        <f t="shared" si="2"/>
        <v>4387961.4075793587</v>
      </c>
      <c r="P18" s="23">
        <f t="shared" si="3"/>
        <v>5.2371831577168189E-2</v>
      </c>
      <c r="Q18" s="304">
        <f t="shared" ref="Q18:Q20" si="6">G18</f>
        <v>3598128.3542150739</v>
      </c>
      <c r="R18" s="23">
        <f>Q18/$Q$30</f>
        <v>4.8950054012216554E-2</v>
      </c>
      <c r="S18" s="1101"/>
      <c r="T18" s="1101"/>
      <c r="U18" s="1101"/>
      <c r="V18" s="1101"/>
      <c r="W18" s="1101"/>
      <c r="X18" s="1101"/>
    </row>
    <row r="19" spans="1:24" ht="13.8" thickBot="1">
      <c r="A19" s="1291"/>
      <c r="B19" s="1118" t="s">
        <v>22</v>
      </c>
      <c r="C19" s="1118">
        <v>4752440.7651325725</v>
      </c>
      <c r="D19" s="1118">
        <v>5267344.9150547115</v>
      </c>
      <c r="E19" s="216">
        <f t="shared" si="1"/>
        <v>1.1083452009964769</v>
      </c>
      <c r="F19" s="1118">
        <v>10577131.688000111</v>
      </c>
      <c r="G19" s="1118">
        <v>5267344.9150547115</v>
      </c>
      <c r="H19" s="215">
        <f t="shared" si="0"/>
        <v>0.49799369719775549</v>
      </c>
      <c r="I19" s="23"/>
      <c r="K19" s="282"/>
      <c r="L19" s="280"/>
      <c r="M19" s="303" t="s">
        <v>109</v>
      </c>
      <c r="N19" s="1101"/>
      <c r="O19" s="304">
        <f t="shared" si="2"/>
        <v>5267344.9150547115</v>
      </c>
      <c r="P19" s="23">
        <f t="shared" si="3"/>
        <v>6.2867576791719892E-2</v>
      </c>
      <c r="Q19" s="304">
        <f t="shared" si="6"/>
        <v>5267344.9150547115</v>
      </c>
      <c r="R19" s="23">
        <f>Q19/$Q$30</f>
        <v>7.1658593777194204E-2</v>
      </c>
      <c r="S19" s="1101"/>
      <c r="T19" s="1101"/>
      <c r="U19" s="1101"/>
      <c r="V19" s="1101"/>
      <c r="W19" s="1101"/>
      <c r="X19" s="1101"/>
    </row>
    <row r="20" spans="1:24" ht="13.8" thickBot="1">
      <c r="A20" s="1291"/>
      <c r="B20" s="1118" t="s">
        <v>89</v>
      </c>
      <c r="C20" s="1118">
        <v>4911230</v>
      </c>
      <c r="D20" s="1118">
        <v>7028879</v>
      </c>
      <c r="E20" s="216">
        <f t="shared" si="1"/>
        <v>1.4311850595472011</v>
      </c>
      <c r="F20" s="1118">
        <v>24692870.250000037</v>
      </c>
      <c r="G20" s="1118">
        <v>4894594</v>
      </c>
      <c r="H20" s="215">
        <f t="shared" si="0"/>
        <v>0.19821891705764713</v>
      </c>
      <c r="I20" s="23"/>
      <c r="J20" s="113"/>
      <c r="K20" s="282"/>
      <c r="L20" s="280"/>
      <c r="M20" s="303" t="s">
        <v>89</v>
      </c>
      <c r="N20" s="1101"/>
      <c r="O20" s="304">
        <f t="shared" si="2"/>
        <v>7028879</v>
      </c>
      <c r="P20" s="23">
        <f t="shared" si="3"/>
        <v>8.389209315479533E-2</v>
      </c>
      <c r="Q20" s="304">
        <f t="shared" si="6"/>
        <v>4894594</v>
      </c>
      <c r="R20" s="23">
        <f>Q20/$Q$30</f>
        <v>6.658757472817764E-2</v>
      </c>
      <c r="S20" s="1101"/>
      <c r="T20" s="1101"/>
      <c r="U20" s="1101"/>
      <c r="V20" s="1101"/>
      <c r="W20" s="1"/>
      <c r="X20" s="1101"/>
    </row>
    <row r="21" spans="1:24" ht="13.8" thickBot="1">
      <c r="A21" s="1247" t="s">
        <v>71</v>
      </c>
      <c r="B21" s="555" t="s">
        <v>90</v>
      </c>
      <c r="C21" s="555">
        <f>SUM(C22:C23)</f>
        <v>18982350</v>
      </c>
      <c r="D21" s="555">
        <f>SUM(D22:D23)</f>
        <v>15455057</v>
      </c>
      <c r="E21" s="562">
        <f>D21/C21</f>
        <v>0.81418038335611764</v>
      </c>
      <c r="F21" s="555">
        <f>SUM(F22:F23)</f>
        <v>15544697</v>
      </c>
      <c r="G21" s="555">
        <f>SUM(G22:G23)</f>
        <v>15455057</v>
      </c>
      <c r="H21" s="556">
        <f>G21/F21</f>
        <v>0.99423340319853126</v>
      </c>
      <c r="I21" s="23"/>
      <c r="J21" s="280"/>
      <c r="K21" s="282"/>
      <c r="L21" s="280"/>
      <c r="M21" s="303"/>
      <c r="N21" s="1101"/>
      <c r="O21" s="304"/>
      <c r="P21" s="23"/>
      <c r="Q21" s="304"/>
      <c r="R21" s="23"/>
      <c r="S21" s="1101"/>
      <c r="T21" s="1101"/>
      <c r="U21" s="1101"/>
      <c r="V21" s="1101"/>
      <c r="W21" s="1"/>
      <c r="X21" s="1101"/>
    </row>
    <row r="22" spans="1:24" ht="13.8" thickBot="1">
      <c r="A22" s="1247"/>
      <c r="B22" s="1118" t="s">
        <v>20</v>
      </c>
      <c r="C22" s="1118">
        <v>1406789</v>
      </c>
      <c r="D22" s="1118">
        <v>1216306</v>
      </c>
      <c r="E22" s="216">
        <f t="shared" si="1"/>
        <v>0.86459732056477556</v>
      </c>
      <c r="F22" s="1118">
        <v>1682756</v>
      </c>
      <c r="G22" s="1118">
        <v>1216306</v>
      </c>
      <c r="H22" s="215">
        <v>0.72280592076331918</v>
      </c>
      <c r="I22" s="23"/>
      <c r="K22" s="283"/>
      <c r="L22" s="28"/>
      <c r="M22" s="303" t="s">
        <v>110</v>
      </c>
      <c r="N22" s="1101"/>
      <c r="O22" s="304">
        <f t="shared" si="2"/>
        <v>1216306</v>
      </c>
      <c r="P22" s="23">
        <f t="shared" si="3"/>
        <v>1.4517031272943593E-2</v>
      </c>
      <c r="Q22" s="304">
        <f t="shared" ref="Q22:Q23" si="7">G22</f>
        <v>1216306</v>
      </c>
      <c r="R22" s="23">
        <f>Q22/$Q$30</f>
        <v>1.6547004034927277E-2</v>
      </c>
      <c r="S22" s="1101"/>
      <c r="T22" s="1101"/>
      <c r="U22" s="1101"/>
      <c r="V22" s="1101"/>
      <c r="W22" s="1"/>
      <c r="X22" s="10"/>
    </row>
    <row r="23" spans="1:24" ht="13.8" thickBot="1">
      <c r="A23" s="1247"/>
      <c r="B23" s="1118" t="s">
        <v>19</v>
      </c>
      <c r="C23" s="1118">
        <v>17575561</v>
      </c>
      <c r="D23" s="1118">
        <v>14238751</v>
      </c>
      <c r="E23" s="216">
        <f t="shared" si="1"/>
        <v>0.81014489381021748</v>
      </c>
      <c r="F23" s="1118">
        <v>13861941</v>
      </c>
      <c r="G23" s="1118">
        <v>14238751</v>
      </c>
      <c r="H23" s="215">
        <f>G23/F23</f>
        <v>1.0271830618814493</v>
      </c>
      <c r="I23" s="23"/>
      <c r="J23" s="281"/>
      <c r="K23" s="282"/>
      <c r="L23" s="280"/>
      <c r="M23" s="303" t="s">
        <v>19</v>
      </c>
      <c r="N23" s="1101"/>
      <c r="O23" s="304">
        <f t="shared" si="2"/>
        <v>14238751</v>
      </c>
      <c r="P23" s="23">
        <f t="shared" si="3"/>
        <v>0.16994440013833431</v>
      </c>
      <c r="Q23" s="304">
        <f t="shared" si="7"/>
        <v>14238751</v>
      </c>
      <c r="R23" s="23">
        <f>Q23/$Q$30</f>
        <v>0.19370838444381988</v>
      </c>
      <c r="S23" s="1101"/>
      <c r="T23" s="1101"/>
      <c r="U23" s="1101"/>
      <c r="V23" s="1101"/>
      <c r="W23" s="1"/>
      <c r="X23" s="1101"/>
    </row>
    <row r="24" spans="1:24" ht="13.8" thickBot="1">
      <c r="A24" s="1247"/>
      <c r="B24" s="1118" t="s">
        <v>91</v>
      </c>
      <c r="C24" s="1253" t="s">
        <v>212</v>
      </c>
      <c r="D24" s="1253"/>
      <c r="E24" s="1253"/>
      <c r="F24" s="1253"/>
      <c r="G24" s="1253"/>
      <c r="H24" s="1253"/>
      <c r="I24" s="23"/>
      <c r="J24" s="281"/>
      <c r="K24" s="282"/>
      <c r="L24" s="39"/>
      <c r="N24" s="1101"/>
      <c r="O24" s="304"/>
      <c r="P24" s="305"/>
      <c r="Q24" s="304"/>
      <c r="R24" s="305"/>
      <c r="S24" s="1101"/>
      <c r="T24" s="1101"/>
      <c r="U24" s="1101"/>
      <c r="V24" s="1101"/>
      <c r="W24" s="1"/>
      <c r="X24" s="1101"/>
    </row>
    <row r="25" spans="1:24" ht="13.5" customHeight="1" thickBot="1">
      <c r="A25" s="1248"/>
      <c r="B25" s="1118" t="s">
        <v>93</v>
      </c>
      <c r="C25" s="1254"/>
      <c r="D25" s="1254"/>
      <c r="E25" s="1254"/>
      <c r="F25" s="1254"/>
      <c r="G25" s="1254"/>
      <c r="H25" s="1254"/>
      <c r="I25" s="23"/>
      <c r="J25" s="281"/>
      <c r="K25" s="85"/>
      <c r="L25" s="29"/>
      <c r="N25" s="1101"/>
      <c r="O25" s="304"/>
      <c r="P25" s="1101"/>
      <c r="Q25" s="304"/>
      <c r="R25" s="305"/>
      <c r="S25" s="1101"/>
      <c r="T25" s="1101"/>
      <c r="U25" s="1101"/>
      <c r="V25" s="1101"/>
      <c r="W25" s="1"/>
      <c r="X25" s="1101"/>
    </row>
    <row r="26" spans="1:24" ht="13.5" customHeight="1" thickBot="1">
      <c r="A26" s="1246" t="s">
        <v>72</v>
      </c>
      <c r="B26" s="555" t="s">
        <v>94</v>
      </c>
      <c r="C26" s="555">
        <f>SUM(C27:C28)</f>
        <v>-115962</v>
      </c>
      <c r="D26" s="555">
        <f>SUM(D27:D28)</f>
        <v>-25309</v>
      </c>
      <c r="E26" s="562" t="s">
        <v>107</v>
      </c>
      <c r="F26" s="555">
        <f>SUM(F27:F28)</f>
        <v>4486482.0000000037</v>
      </c>
      <c r="G26" s="555">
        <f>SUM(G27:G28)</f>
        <v>-25309</v>
      </c>
      <c r="H26" s="556">
        <f>G26/F26</f>
        <v>-5.6411682917706964E-3</v>
      </c>
      <c r="I26" s="23"/>
      <c r="J26" s="281"/>
      <c r="K26" s="85"/>
      <c r="L26" s="29"/>
      <c r="M26" s="303"/>
      <c r="N26" s="1101"/>
      <c r="O26" s="304"/>
      <c r="P26" s="23"/>
      <c r="Q26" s="304"/>
      <c r="R26" s="23"/>
      <c r="S26" s="1101"/>
      <c r="T26" s="1101"/>
      <c r="U26" s="1101"/>
      <c r="V26" s="1101"/>
      <c r="W26" s="1"/>
      <c r="X26" s="1101"/>
    </row>
    <row r="27" spans="1:24" ht="13.8" thickBot="1">
      <c r="A27" s="1291"/>
      <c r="B27" s="1118" t="s">
        <v>14</v>
      </c>
      <c r="C27" s="1118">
        <v>3696</v>
      </c>
      <c r="D27" s="1118">
        <v>3076</v>
      </c>
      <c r="E27" s="216">
        <f>D27/C27</f>
        <v>0.83225108225108224</v>
      </c>
      <c r="F27" s="1118">
        <v>98406.000000000349</v>
      </c>
      <c r="G27" s="1118">
        <v>3076</v>
      </c>
      <c r="H27" s="215">
        <f>G27/F27</f>
        <v>3.1258256610369177E-2</v>
      </c>
      <c r="I27" s="23"/>
      <c r="J27" s="281"/>
      <c r="K27" s="283"/>
      <c r="L27" s="28"/>
      <c r="M27" s="303" t="s">
        <v>14</v>
      </c>
      <c r="N27" s="1101"/>
      <c r="O27" s="304">
        <f>D27</f>
        <v>3076</v>
      </c>
      <c r="P27" s="23">
        <f t="shared" ref="P27:P28" si="8">O27/$O$30</f>
        <v>3.6713120050032217E-5</v>
      </c>
      <c r="Q27" s="304">
        <f t="shared" ref="Q27:Q29" si="9">G27</f>
        <v>3076</v>
      </c>
      <c r="R27" s="23">
        <f>Q27/$Q$30</f>
        <v>4.184685795468928E-5</v>
      </c>
      <c r="S27" s="1101"/>
      <c r="T27" s="1101"/>
      <c r="U27" s="1101"/>
      <c r="V27" s="1101"/>
      <c r="W27" s="1"/>
      <c r="X27" s="1101"/>
    </row>
    <row r="28" spans="1:24" ht="13.8" thickBot="1">
      <c r="A28" s="1291"/>
      <c r="B28" s="1118" t="s">
        <v>24</v>
      </c>
      <c r="C28" s="1118">
        <v>-119658</v>
      </c>
      <c r="D28" s="1118">
        <v>-28385</v>
      </c>
      <c r="E28" s="216" t="s">
        <v>107</v>
      </c>
      <c r="F28" s="1118">
        <v>4388076.0000000037</v>
      </c>
      <c r="G28" s="1118">
        <v>-28385</v>
      </c>
      <c r="H28" s="215">
        <f>G28/F28</f>
        <v>-6.468666449715086E-3</v>
      </c>
      <c r="I28" s="23"/>
      <c r="J28" s="281"/>
      <c r="K28" s="282"/>
      <c r="L28" s="280"/>
      <c r="M28" s="303" t="s">
        <v>24</v>
      </c>
      <c r="N28" s="1101"/>
      <c r="O28" s="304">
        <f>D28</f>
        <v>-28385</v>
      </c>
      <c r="P28" s="23">
        <f t="shared" si="8"/>
        <v>-3.387847570286621E-4</v>
      </c>
      <c r="Q28" s="304">
        <f t="shared" si="9"/>
        <v>-28385</v>
      </c>
      <c r="R28" s="23">
        <f>Q28/$Q$30</f>
        <v>-3.8615834299215058E-4</v>
      </c>
      <c r="S28" s="1101"/>
      <c r="T28" s="1101"/>
      <c r="U28" s="1101"/>
      <c r="V28" s="1101"/>
      <c r="W28" s="1101"/>
      <c r="X28" s="1101"/>
    </row>
    <row r="29" spans="1:24" ht="13.8" thickBot="1">
      <c r="A29" s="1248"/>
      <c r="B29" s="1118" t="s">
        <v>15</v>
      </c>
      <c r="C29" s="1249" t="s">
        <v>95</v>
      </c>
      <c r="D29" s="1249"/>
      <c r="E29" s="1249"/>
      <c r="F29" s="1249"/>
      <c r="G29" s="1249"/>
      <c r="H29" s="1249"/>
      <c r="I29" s="23"/>
      <c r="J29" s="35"/>
      <c r="K29" s="282"/>
      <c r="L29" s="280"/>
      <c r="M29" s="303" t="s">
        <v>15</v>
      </c>
      <c r="N29" s="1101"/>
      <c r="O29" s="304">
        <f>D29</f>
        <v>0</v>
      </c>
      <c r="P29" s="1101"/>
      <c r="Q29" s="304">
        <f t="shared" si="9"/>
        <v>0</v>
      </c>
      <c r="R29" s="23">
        <f>Q29/$Q$30</f>
        <v>0</v>
      </c>
      <c r="S29" s="1101"/>
      <c r="T29" s="1101"/>
      <c r="U29" s="1101"/>
      <c r="V29" s="1101"/>
      <c r="W29" s="1101"/>
      <c r="X29" s="1101"/>
    </row>
    <row r="30" spans="1:24" ht="13.5" customHeight="1" thickBot="1">
      <c r="A30" s="298" t="s">
        <v>213</v>
      </c>
      <c r="B30" s="298"/>
      <c r="C30" s="298">
        <f>SUM(C26,C21,C17,C11)</f>
        <v>84217935.091942579</v>
      </c>
      <c r="D30" s="298">
        <f>SUM(D26,D21,D17,D11)</f>
        <v>83784761.300811872</v>
      </c>
      <c r="E30" s="374">
        <f>D30/C30</f>
        <v>0.99485651375021478</v>
      </c>
      <c r="F30" s="298">
        <f>SUM(F26,F21,F17,F11)</f>
        <v>198097872.1451956</v>
      </c>
      <c r="G30" s="298">
        <f>SUM(G26,G21,G17,G11)</f>
        <v>73506116.118218854</v>
      </c>
      <c r="H30" s="301">
        <f>G30/F30</f>
        <v>0.37105959454396681</v>
      </c>
      <c r="I30" s="23"/>
      <c r="M30" s="41"/>
      <c r="N30" s="1101"/>
      <c r="O30" s="305">
        <f>SUM(O12:O29)</f>
        <v>83784761.300811872</v>
      </c>
      <c r="P30" s="1101"/>
      <c r="Q30" s="305">
        <f>SUM(Q12:Q29)</f>
        <v>73506116.118218839</v>
      </c>
      <c r="R30" s="23">
        <f>Q30/$Q$30</f>
        <v>1</v>
      </c>
      <c r="S30" s="1101"/>
      <c r="T30" s="1101"/>
      <c r="U30" s="1101"/>
      <c r="V30" s="1101"/>
      <c r="W30" s="1101"/>
      <c r="X30" s="1101"/>
    </row>
    <row r="31" spans="1:24">
      <c r="A31" s="1101" t="s">
        <v>214</v>
      </c>
      <c r="B31" s="1101"/>
      <c r="C31" s="1101"/>
      <c r="D31" s="1101"/>
      <c r="E31" s="1101"/>
      <c r="F31" s="1101"/>
      <c r="G31" s="1101"/>
      <c r="H31" s="1101"/>
      <c r="I31" s="1101"/>
      <c r="J31" s="281"/>
      <c r="N31" s="1101"/>
      <c r="O31" s="1101"/>
      <c r="P31" s="1101"/>
      <c r="Q31" s="1101"/>
      <c r="R31" s="1101"/>
      <c r="S31" s="1101"/>
      <c r="T31" s="1101"/>
      <c r="U31" s="1101"/>
      <c r="V31" s="1101"/>
      <c r="W31" s="1101"/>
      <c r="X31" s="1101"/>
    </row>
    <row r="32" spans="1:24">
      <c r="A32" s="106"/>
      <c r="B32" s="1101"/>
      <c r="C32" s="1101"/>
      <c r="D32" s="1101"/>
      <c r="E32" s="1101"/>
      <c r="F32" s="186"/>
      <c r="G32" s="1101"/>
      <c r="H32" s="1101"/>
      <c r="I32" s="1101"/>
      <c r="J32" s="281"/>
      <c r="K32" s="87"/>
      <c r="L32" s="38"/>
      <c r="M32" s="40"/>
      <c r="N32" s="1101"/>
      <c r="O32" s="1101"/>
      <c r="P32" s="1101"/>
      <c r="Q32" s="1101"/>
      <c r="R32" s="1101"/>
      <c r="S32" s="1101"/>
      <c r="T32" s="1101"/>
      <c r="U32" s="1101"/>
      <c r="V32" s="1101"/>
      <c r="W32" s="1101"/>
      <c r="X32" s="1101"/>
    </row>
    <row r="33" spans="1:28">
      <c r="A33" s="106"/>
      <c r="B33" s="1101"/>
      <c r="C33" s="1101"/>
      <c r="D33" s="1101"/>
      <c r="E33" s="1101"/>
      <c r="F33" s="186"/>
      <c r="G33" s="1101"/>
      <c r="H33" s="1101"/>
      <c r="I33" s="1101"/>
      <c r="J33" s="281"/>
      <c r="M33" s="40"/>
      <c r="N33" s="1101"/>
      <c r="O33" s="1101"/>
      <c r="P33" s="1101"/>
      <c r="Q33" s="16"/>
      <c r="R33" s="1101"/>
      <c r="S33" s="1101"/>
      <c r="T33" s="1101"/>
      <c r="U33" s="1101"/>
      <c r="V33" s="1101"/>
      <c r="W33" s="1101"/>
      <c r="X33" s="1101"/>
      <c r="Y33" s="1101"/>
      <c r="Z33" s="1101"/>
      <c r="AA33" s="1101"/>
      <c r="AB33" s="1101"/>
    </row>
    <row r="34" spans="1:28">
      <c r="A34" s="1099" t="s">
        <v>215</v>
      </c>
      <c r="B34" s="1099"/>
      <c r="C34" s="1099"/>
      <c r="D34" s="1099"/>
      <c r="E34" s="1099"/>
      <c r="F34" s="1099"/>
      <c r="G34" s="1099"/>
      <c r="H34" s="1099"/>
      <c r="I34" s="1099"/>
      <c r="J34" s="35"/>
      <c r="M34" s="33"/>
      <c r="N34" s="1101"/>
      <c r="O34" s="1101"/>
      <c r="P34" s="1101"/>
      <c r="Q34" s="16"/>
      <c r="R34" s="1101"/>
      <c r="S34" s="1101"/>
      <c r="T34" s="1101"/>
      <c r="U34" s="1101"/>
      <c r="V34" s="1101"/>
      <c r="W34" s="1101"/>
      <c r="X34" s="1101"/>
      <c r="Y34" s="1101"/>
      <c r="Z34" s="1101"/>
      <c r="AA34" s="1101"/>
      <c r="AB34" s="1101"/>
    </row>
    <row r="35" spans="1:28" ht="13.8" thickBot="1">
      <c r="A35" s="1250" t="s">
        <v>60</v>
      </c>
      <c r="B35" s="1250" t="s">
        <v>78</v>
      </c>
      <c r="C35" s="1139"/>
      <c r="D35" s="1139" t="s">
        <v>61</v>
      </c>
      <c r="E35" s="118"/>
      <c r="F35" s="1139"/>
      <c r="G35" s="1139" t="s">
        <v>62</v>
      </c>
      <c r="H35" s="1139"/>
      <c r="I35" s="1101"/>
      <c r="J35" s="628"/>
      <c r="K35" s="88"/>
      <c r="L35" s="1255" t="s">
        <v>216</v>
      </c>
      <c r="M35" s="1255"/>
      <c r="N35" s="1255"/>
      <c r="O35" s="1255"/>
      <c r="P35" s="1255"/>
      <c r="Q35" s="1255"/>
      <c r="R35" s="1255"/>
      <c r="S35" s="1255"/>
      <c r="T35" s="15"/>
      <c r="U35" s="1255" t="s">
        <v>217</v>
      </c>
      <c r="V35" s="1255"/>
      <c r="W35" s="1255"/>
      <c r="X35" s="1255"/>
      <c r="Y35" s="1255"/>
      <c r="Z35" s="1255"/>
      <c r="AA35" s="1255"/>
      <c r="AB35" s="1255"/>
    </row>
    <row r="36" spans="1:28" ht="40.799999999999997" thickTop="1" thickBot="1">
      <c r="A36" s="1290"/>
      <c r="B36" s="1286"/>
      <c r="C36" s="1116" t="s">
        <v>75</v>
      </c>
      <c r="D36" s="1116" t="s">
        <v>76</v>
      </c>
      <c r="E36" s="557" t="s">
        <v>65</v>
      </c>
      <c r="F36" s="1116" t="s">
        <v>77</v>
      </c>
      <c r="G36" s="1116" t="s">
        <v>76</v>
      </c>
      <c r="H36" s="1116" t="s">
        <v>67</v>
      </c>
      <c r="I36" s="1101"/>
      <c r="M36" s="1099"/>
      <c r="N36" s="1099"/>
      <c r="O36" s="1099"/>
      <c r="P36" s="1099"/>
      <c r="Q36" s="1099"/>
      <c r="R36" s="1099"/>
      <c r="S36" s="1099"/>
      <c r="T36" s="1101"/>
      <c r="U36" s="1101"/>
      <c r="V36" s="1101"/>
      <c r="W36" s="1101"/>
      <c r="X36" s="1101"/>
      <c r="Y36" s="1101"/>
      <c r="Z36" s="1101"/>
      <c r="AA36" s="1101"/>
      <c r="AB36" s="1101"/>
    </row>
    <row r="37" spans="1:28" ht="14.4" thickTop="1" thickBot="1">
      <c r="A37" s="1252" t="s">
        <v>69</v>
      </c>
      <c r="B37" s="558" t="s">
        <v>84</v>
      </c>
      <c r="C37" s="559">
        <f>SUM(C38:C42)</f>
        <v>10142.926400000011</v>
      </c>
      <c r="D37" s="559">
        <f>SUM(D38:D42)</f>
        <v>10864.010245436317</v>
      </c>
      <c r="E37" s="560">
        <f>D37/C37</f>
        <v>1.0710922880635616</v>
      </c>
      <c r="F37" s="559">
        <f>SUM(F38:F42)</f>
        <v>27388.770799999998</v>
      </c>
      <c r="G37" s="559">
        <f>SUM(G38:G42)</f>
        <v>9380.6634992847212</v>
      </c>
      <c r="H37" s="561">
        <f>G37/F37</f>
        <v>0.34250034686787484</v>
      </c>
      <c r="I37" s="23"/>
      <c r="J37" s="162"/>
      <c r="N37" s="1101"/>
      <c r="O37" s="1"/>
      <c r="P37" s="1"/>
      <c r="Q37" s="1"/>
      <c r="R37" s="1"/>
      <c r="S37" s="1101"/>
      <c r="T37" s="1101"/>
      <c r="U37" s="1101"/>
      <c r="V37" s="1101"/>
      <c r="W37" s="1101"/>
      <c r="X37" s="1101"/>
      <c r="Y37" s="1101"/>
      <c r="Z37" s="1101"/>
      <c r="AA37" s="1101"/>
      <c r="AB37" s="1101"/>
    </row>
    <row r="38" spans="1:28" ht="13.8" thickBot="1">
      <c r="A38" s="1291"/>
      <c r="B38" s="1118" t="s">
        <v>54</v>
      </c>
      <c r="C38" s="1118">
        <v>5156.4753000000001</v>
      </c>
      <c r="D38" s="1118">
        <v>5644.9499561469911</v>
      </c>
      <c r="E38" s="214">
        <f>D38/C38</f>
        <v>1.0947303395687731</v>
      </c>
      <c r="F38" s="1118">
        <v>10933.6198</v>
      </c>
      <c r="G38" s="1118">
        <v>5419.151957901111</v>
      </c>
      <c r="H38" s="215">
        <f>G38/F38</f>
        <v>0.49564115608822529</v>
      </c>
      <c r="I38" s="23"/>
      <c r="J38" s="181"/>
      <c r="N38" s="1101"/>
      <c r="O38" s="1" t="s">
        <v>103</v>
      </c>
      <c r="P38" s="1" t="s">
        <v>104</v>
      </c>
      <c r="Q38" s="1" t="s">
        <v>105</v>
      </c>
      <c r="R38" s="1" t="s">
        <v>106</v>
      </c>
      <c r="S38" s="1101"/>
      <c r="T38" s="1101"/>
      <c r="U38" s="1101"/>
      <c r="V38" s="1101"/>
      <c r="W38" s="1101"/>
      <c r="X38" s="1101"/>
      <c r="Y38" s="1101"/>
      <c r="Z38" s="1101"/>
      <c r="AA38" s="1101"/>
      <c r="AB38" s="1101"/>
    </row>
    <row r="39" spans="1:28" ht="13.8" thickBot="1">
      <c r="A39" s="1291"/>
      <c r="B39" s="1118" t="s">
        <v>55</v>
      </c>
      <c r="C39" s="1118">
        <v>4692.9539000000113</v>
      </c>
      <c r="D39" s="1118">
        <v>4722.7923804892653</v>
      </c>
      <c r="E39" s="214">
        <f>D39/C39</f>
        <v>1.0063581448113637</v>
      </c>
      <c r="F39" s="1118">
        <v>12127.82</v>
      </c>
      <c r="G39" s="1118">
        <v>3494.8663615620562</v>
      </c>
      <c r="H39" s="215">
        <f>G39/F39</f>
        <v>0.28816937929174874</v>
      </c>
      <c r="I39" s="23"/>
      <c r="J39" s="38"/>
      <c r="K39" s="88"/>
      <c r="L39" s="281"/>
      <c r="M39" s="307" t="s">
        <v>55</v>
      </c>
      <c r="N39" s="1101"/>
      <c r="O39" s="304">
        <f>VLOOKUP($M39, $B$38:$H$55, 3, FALSE)</f>
        <v>4722.7923804892653</v>
      </c>
      <c r="P39" s="23">
        <f>O39/$O$53</f>
        <v>0.14846446766876215</v>
      </c>
      <c r="Q39" s="304">
        <f>VLOOKUP($M39, $B$38:$H$55, 6, FALSE)</f>
        <v>3494.8663615620562</v>
      </c>
      <c r="R39" s="23">
        <f>Q39/$Q$53</f>
        <v>0.11795923613522714</v>
      </c>
      <c r="S39" s="24"/>
      <c r="T39" s="15"/>
      <c r="U39" s="1101"/>
      <c r="V39" s="1101"/>
      <c r="W39" s="1101"/>
      <c r="X39" s="1101"/>
      <c r="Y39" s="1101"/>
      <c r="Z39" s="1101"/>
      <c r="AA39" s="1101"/>
      <c r="AB39" s="1101"/>
    </row>
    <row r="40" spans="1:28" ht="13.8" thickBot="1">
      <c r="A40" s="1291"/>
      <c r="B40" s="1118" t="s">
        <v>12</v>
      </c>
      <c r="C40" s="1118">
        <v>292.47489999999999</v>
      </c>
      <c r="D40" s="1118">
        <v>113.46391403106053</v>
      </c>
      <c r="E40" s="214">
        <f>D40/C40</f>
        <v>0.38794410744669211</v>
      </c>
      <c r="F40" s="1118">
        <v>1743.9999999999998</v>
      </c>
      <c r="G40" s="1118">
        <v>83.963296382984794</v>
      </c>
      <c r="H40" s="215">
        <f>G40/F40</f>
        <v>4.8144091962720646E-2</v>
      </c>
      <c r="I40" s="23"/>
      <c r="J40" s="280"/>
      <c r="K40" s="88"/>
      <c r="L40" s="281"/>
      <c r="M40" s="307" t="s">
        <v>54</v>
      </c>
      <c r="N40" s="1101"/>
      <c r="O40" s="304">
        <f>VLOOKUP(M40, $B$38:$H$55, 3, FALSE)</f>
        <v>5644.9499561469911</v>
      </c>
      <c r="P40" s="23">
        <f>O40/$O$53</f>
        <v>0.17745317234744576</v>
      </c>
      <c r="Q40" s="304">
        <f>VLOOKUP($M40, $B$38:$H$55, 6, FALSE)</f>
        <v>5419.151957901111</v>
      </c>
      <c r="R40" s="23">
        <f>Q40/$Q$53</f>
        <v>0.1829080025735299</v>
      </c>
      <c r="S40" s="24"/>
      <c r="T40" s="15"/>
      <c r="U40" s="1101"/>
      <c r="V40" s="1101"/>
      <c r="W40" s="1101"/>
      <c r="X40" s="1101"/>
      <c r="Y40" s="1101"/>
      <c r="Z40" s="1101"/>
      <c r="AA40" s="1101"/>
      <c r="AB40" s="1101"/>
    </row>
    <row r="41" spans="1:28" ht="13.8" thickBot="1">
      <c r="A41" s="1291"/>
      <c r="B41" s="1118" t="s">
        <v>11</v>
      </c>
      <c r="C41" s="1118">
        <v>0</v>
      </c>
      <c r="D41" s="1118">
        <v>381.85</v>
      </c>
      <c r="E41" s="550" t="s">
        <v>107</v>
      </c>
      <c r="F41" s="1118">
        <v>2021.394</v>
      </c>
      <c r="G41" s="1118">
        <v>381.85</v>
      </c>
      <c r="H41" s="215">
        <f>G41/F41</f>
        <v>0.18890429080129853</v>
      </c>
      <c r="I41" s="23"/>
      <c r="K41" s="89"/>
      <c r="L41" s="35"/>
      <c r="M41" s="308" t="s">
        <v>86</v>
      </c>
      <c r="N41" s="1101"/>
      <c r="O41" s="304">
        <f>VLOOKUP(M41, $B$38:$H$55, 3, FALSE)</f>
        <v>0.95399476900000002</v>
      </c>
      <c r="P41" s="23">
        <f>O41/$O$53</f>
        <v>2.9989530372642777E-5</v>
      </c>
      <c r="Q41" s="304">
        <f>VLOOKUP($M41, $B$38:$H$55, 6, FALSE)</f>
        <v>0.83188343856800007</v>
      </c>
      <c r="R41" s="23">
        <f>Q41/$Q$53</f>
        <v>2.8077850428354652E-5</v>
      </c>
      <c r="S41" s="1101"/>
      <c r="T41" s="1101"/>
      <c r="U41" s="1101"/>
      <c r="V41" s="1101"/>
      <c r="W41" s="1101"/>
      <c r="X41" s="1101"/>
      <c r="Y41" s="1101"/>
      <c r="Z41" s="1101"/>
      <c r="AA41" s="1101"/>
      <c r="AB41" s="1101"/>
    </row>
    <row r="42" spans="1:28" ht="13.8" thickBot="1">
      <c r="A42" s="1248"/>
      <c r="B42" s="1118" t="s">
        <v>86</v>
      </c>
      <c r="C42" s="1118">
        <v>1.0223</v>
      </c>
      <c r="D42" s="1118">
        <v>0.95399476900000002</v>
      </c>
      <c r="E42" s="214">
        <f t="shared" ref="E42:E49" si="10">D42/C42</f>
        <v>0.93318474909517757</v>
      </c>
      <c r="F42" s="1118">
        <v>561.9369999999999</v>
      </c>
      <c r="G42" s="1118">
        <v>0.83188343856800007</v>
      </c>
      <c r="H42" s="215">
        <f t="shared" ref="H42:H49" si="11">G42/F42</f>
        <v>1.4803855922781383E-3</v>
      </c>
      <c r="I42" s="23"/>
      <c r="J42" s="42"/>
      <c r="M42" s="308" t="s">
        <v>21</v>
      </c>
      <c r="N42" s="1101"/>
      <c r="O42" s="304">
        <f>VLOOKUP(M42, $B$38:$H$55, 3, FALSE)</f>
        <v>2312.9693752536105</v>
      </c>
      <c r="P42" s="23">
        <f>O42/$O$53</f>
        <v>7.2709901127519433E-2</v>
      </c>
      <c r="Q42" s="304">
        <f>VLOOKUP($M42, $B$38:$H$55, 6, FALSE)</f>
        <v>1896.6348877079604</v>
      </c>
      <c r="R42" s="23">
        <f>Q42/$Q$53</f>
        <v>6.4015495711675086E-2</v>
      </c>
      <c r="S42" s="1101"/>
      <c r="T42" s="1101"/>
      <c r="U42" s="1101"/>
      <c r="V42" s="1101"/>
      <c r="W42" s="1101"/>
      <c r="X42" s="1101"/>
      <c r="Y42" s="1101"/>
      <c r="Z42" s="1101"/>
      <c r="AA42" s="1101"/>
      <c r="AB42" s="1101"/>
    </row>
    <row r="43" spans="1:28" ht="13.8" thickBot="1">
      <c r="A43" s="1246" t="s">
        <v>70</v>
      </c>
      <c r="B43" s="555" t="s">
        <v>87</v>
      </c>
      <c r="C43" s="555">
        <f>SUM(C44:C46)</f>
        <v>4228.7346027326275</v>
      </c>
      <c r="D43" s="555">
        <f>SUM(D44:D46)</f>
        <v>3980.1917268736593</v>
      </c>
      <c r="E43" s="562">
        <f>D43/C43</f>
        <v>0.94122523657588752</v>
      </c>
      <c r="F43" s="555">
        <f>SUM(F44:F46)</f>
        <v>8362.6387273037217</v>
      </c>
      <c r="G43" s="555">
        <f>SUM(G44:G46)</f>
        <v>3250.8572393280092</v>
      </c>
      <c r="H43" s="556">
        <f>G43/F43</f>
        <v>0.38873582194984396</v>
      </c>
      <c r="I43" s="23"/>
      <c r="J43" s="42"/>
      <c r="M43" s="308"/>
      <c r="N43" s="1101"/>
      <c r="O43" s="304"/>
      <c r="P43" s="23"/>
      <c r="Q43" s="304"/>
      <c r="R43" s="23"/>
      <c r="S43" s="1101"/>
      <c r="T43" s="1101"/>
      <c r="U43" s="1101"/>
      <c r="V43" s="1101"/>
      <c r="W43" s="1101"/>
      <c r="X43" s="1101"/>
      <c r="Y43" s="1101"/>
      <c r="Z43" s="1101"/>
      <c r="AA43" s="1101"/>
      <c r="AB43" s="1101"/>
    </row>
    <row r="44" spans="1:28" ht="13.8" thickBot="1">
      <c r="A44" s="1291"/>
      <c r="B44" s="1118" t="s">
        <v>21</v>
      </c>
      <c r="C44" s="1118">
        <v>3185.4041099999977</v>
      </c>
      <c r="D44" s="1118">
        <v>2312.9693752536105</v>
      </c>
      <c r="E44" s="214">
        <f t="shared" si="10"/>
        <v>0.7261148963776568</v>
      </c>
      <c r="F44" s="1118">
        <v>4322</v>
      </c>
      <c r="G44" s="1118">
        <v>1896.6348877079604</v>
      </c>
      <c r="H44" s="215">
        <f t="shared" si="11"/>
        <v>0.43883269035353084</v>
      </c>
      <c r="I44" s="23"/>
      <c r="J44" s="32"/>
      <c r="K44" s="88"/>
      <c r="L44" s="281"/>
      <c r="M44" s="308" t="s">
        <v>22</v>
      </c>
      <c r="N44" s="1101"/>
      <c r="O44" s="304">
        <f>VLOOKUP(M44, $B$38:$H$55, 3, FALSE)</f>
        <v>648.22235162004881</v>
      </c>
      <c r="P44" s="23">
        <f>O44/$O$53</f>
        <v>2.0377348528349614E-2</v>
      </c>
      <c r="Q44" s="304">
        <f>VLOOKUP($M44, $B$38:$H$55, 6, FALSE)</f>
        <v>648.2223516200487</v>
      </c>
      <c r="R44" s="23">
        <f>Q44/$Q$53</f>
        <v>2.1878894793764158E-2</v>
      </c>
      <c r="S44" s="24"/>
      <c r="T44" s="15"/>
      <c r="U44" s="1101"/>
      <c r="V44" s="1101"/>
      <c r="W44" s="1101"/>
      <c r="X44" s="1101"/>
      <c r="Y44" s="1101"/>
      <c r="Z44" s="1101"/>
      <c r="AA44" s="1101"/>
      <c r="AB44" s="1101"/>
    </row>
    <row r="45" spans="1:28" ht="13.8" thickBot="1">
      <c r="A45" s="1291"/>
      <c r="B45" s="1118" t="s">
        <v>22</v>
      </c>
      <c r="C45" s="1118">
        <v>553.33049273263032</v>
      </c>
      <c r="D45" s="1118">
        <v>648.22235162004881</v>
      </c>
      <c r="E45" s="214">
        <f t="shared" si="10"/>
        <v>1.1714921916173346</v>
      </c>
      <c r="F45" s="1118">
        <v>1542.9512273037219</v>
      </c>
      <c r="G45" s="1118">
        <v>648.2223516200487</v>
      </c>
      <c r="H45" s="215">
        <f t="shared" si="11"/>
        <v>0.42011849768758081</v>
      </c>
      <c r="I45" s="23"/>
      <c r="J45" s="35"/>
      <c r="K45" s="88"/>
      <c r="L45" s="281"/>
      <c r="M45" s="308" t="s">
        <v>89</v>
      </c>
      <c r="N45" s="1101"/>
      <c r="O45" s="304">
        <f>VLOOKUP(M45, $B$38:$H$55, 3, FALSE)</f>
        <v>1019</v>
      </c>
      <c r="P45" s="23">
        <f t="shared" ref="P45" si="12">O45/$O$53</f>
        <v>3.2033017834842019E-2</v>
      </c>
      <c r="Q45" s="304">
        <f>VLOOKUP($M45, $B$38:$H$55, 6, FALSE)</f>
        <v>706</v>
      </c>
      <c r="R45" s="23">
        <f t="shared" ref="R45" si="13">Q45/$Q$53</f>
        <v>2.3829014358720171E-2</v>
      </c>
      <c r="S45" s="24"/>
      <c r="T45" s="15"/>
      <c r="U45" s="1101"/>
      <c r="V45" s="1101"/>
      <c r="W45" s="1101"/>
      <c r="X45" s="1101"/>
      <c r="Y45" s="1101"/>
      <c r="Z45" s="1101"/>
      <c r="AA45" s="1101"/>
      <c r="AB45" s="1101"/>
    </row>
    <row r="46" spans="1:28" ht="13.8" thickBot="1">
      <c r="A46" s="1291"/>
      <c r="B46" s="1118" t="s">
        <v>89</v>
      </c>
      <c r="C46" s="1118">
        <v>490</v>
      </c>
      <c r="D46" s="1118">
        <v>1019</v>
      </c>
      <c r="E46" s="214">
        <f t="shared" si="10"/>
        <v>2.0795918367346937</v>
      </c>
      <c r="F46" s="1118">
        <v>2497.6875</v>
      </c>
      <c r="G46" s="1118">
        <v>706</v>
      </c>
      <c r="H46" s="215">
        <f t="shared" si="11"/>
        <v>0.2826614618522133</v>
      </c>
      <c r="I46" s="23"/>
      <c r="J46" s="114"/>
      <c r="K46" s="89"/>
      <c r="L46" s="35"/>
      <c r="M46" s="308" t="s">
        <v>20</v>
      </c>
      <c r="N46" s="1101"/>
      <c r="O46" s="304">
        <f>VLOOKUP(M46, $B$38:$H$55, 3, FALSE)</f>
        <v>335.94594758064517</v>
      </c>
      <c r="P46" s="23">
        <f>O46/$O$53</f>
        <v>1.056070905828627E-2</v>
      </c>
      <c r="Q46" s="304">
        <f>VLOOKUP($M46, $B$38:$H$55, 6, FALSE)</f>
        <v>335.94594758064517</v>
      </c>
      <c r="R46" s="23">
        <f>Q46/$Q$53</f>
        <v>1.1338896329536895E-2</v>
      </c>
      <c r="S46" s="24"/>
      <c r="T46" s="15"/>
      <c r="U46" s="1101"/>
      <c r="V46" s="1101"/>
      <c r="W46" s="1101"/>
      <c r="X46" s="1101"/>
      <c r="Y46" s="1101"/>
      <c r="Z46" s="1101"/>
      <c r="AA46" s="1101"/>
      <c r="AB46" s="1101"/>
    </row>
    <row r="47" spans="1:28" ht="13.8" thickBot="1">
      <c r="A47" s="1247" t="s">
        <v>71</v>
      </c>
      <c r="B47" s="555" t="s">
        <v>90</v>
      </c>
      <c r="C47" s="555">
        <f>SUM(C48:C49)</f>
        <v>4249.1530000000002</v>
      </c>
      <c r="D47" s="555">
        <f>SUM(D48:D49)</f>
        <v>3572.9091935282258</v>
      </c>
      <c r="E47" s="562">
        <f>D47/C47</f>
        <v>0.84085209300023456</v>
      </c>
      <c r="F47" s="555">
        <f>SUM(F48:F49)</f>
        <v>3340</v>
      </c>
      <c r="G47" s="555">
        <f>SUM(G48:G49)</f>
        <v>3572.9091935282258</v>
      </c>
      <c r="H47" s="556">
        <f>G47/F47</f>
        <v>1.0697332914755167</v>
      </c>
      <c r="I47" s="23"/>
      <c r="J47" s="42"/>
      <c r="K47" s="89"/>
      <c r="L47" s="35"/>
      <c r="M47" s="308"/>
      <c r="N47" s="1101"/>
      <c r="O47" s="304"/>
      <c r="P47" s="23"/>
      <c r="Q47" s="304"/>
      <c r="R47" s="23"/>
      <c r="S47" s="24"/>
      <c r="T47" s="15"/>
      <c r="U47" s="1101"/>
      <c r="V47" s="1101"/>
      <c r="W47" s="1101"/>
      <c r="X47" s="1101"/>
      <c r="Y47" s="1101"/>
      <c r="Z47" s="1101"/>
      <c r="AA47" s="1101"/>
      <c r="AB47" s="1101"/>
    </row>
    <row r="48" spans="1:28" ht="13.8" thickBot="1">
      <c r="A48" s="1247"/>
      <c r="B48" s="1118" t="s">
        <v>20</v>
      </c>
      <c r="C48" s="1118">
        <v>363.89299999999997</v>
      </c>
      <c r="D48" s="1118">
        <v>335.94594758064517</v>
      </c>
      <c r="E48" s="214">
        <f t="shared" si="10"/>
        <v>0.92319980758257292</v>
      </c>
      <c r="F48" s="1118">
        <v>474</v>
      </c>
      <c r="G48" s="1118">
        <v>335.94594758064517</v>
      </c>
      <c r="H48" s="215">
        <f t="shared" si="11"/>
        <v>0.70874672485368184</v>
      </c>
      <c r="I48" s="23"/>
      <c r="K48" s="88"/>
      <c r="L48" s="281"/>
      <c r="M48" s="308" t="s">
        <v>19</v>
      </c>
      <c r="N48" s="1101"/>
      <c r="O48" s="304">
        <f>VLOOKUP(M48, $B$38:$H$55, 3, FALSE)</f>
        <v>3236.9632459475806</v>
      </c>
      <c r="P48" s="23">
        <f>O48/$O$53</f>
        <v>0.10175633109731792</v>
      </c>
      <c r="Q48" s="304">
        <f>VLOOKUP($M48, $B$38:$H$55, 6, FALSE)</f>
        <v>3236.9632459475806</v>
      </c>
      <c r="R48" s="23">
        <f>Q48/$Q$53</f>
        <v>0.10925445278517613</v>
      </c>
      <c r="S48" s="24"/>
      <c r="T48" s="15"/>
      <c r="U48" s="1101"/>
      <c r="V48" s="1101"/>
      <c r="W48" s="1101"/>
      <c r="X48" s="1101"/>
      <c r="Y48" s="1101"/>
      <c r="Z48" s="1101"/>
      <c r="AA48" s="1101"/>
      <c r="AB48" s="1101"/>
    </row>
    <row r="49" spans="1:29" ht="13.8" thickBot="1">
      <c r="A49" s="1247"/>
      <c r="B49" s="1118" t="s">
        <v>19</v>
      </c>
      <c r="C49" s="1118">
        <v>3885.26</v>
      </c>
      <c r="D49" s="1118">
        <v>3236.9632459475806</v>
      </c>
      <c r="E49" s="214">
        <f t="shared" si="10"/>
        <v>0.83313941562407157</v>
      </c>
      <c r="F49" s="1118">
        <v>2866</v>
      </c>
      <c r="G49" s="1118">
        <v>3236.9632459475806</v>
      </c>
      <c r="H49" s="215">
        <f t="shared" si="11"/>
        <v>1.1294358848386534</v>
      </c>
      <c r="I49" s="23"/>
      <c r="J49" s="42"/>
      <c r="K49" s="88"/>
      <c r="L49" s="281"/>
      <c r="M49" s="308" t="s">
        <v>24</v>
      </c>
      <c r="N49" s="1101"/>
      <c r="O49" s="304">
        <f>VLOOKUP(M49, $B$38:$H$55, 3, FALSE)</f>
        <v>404.59999999999997</v>
      </c>
      <c r="P49" s="23">
        <f>O49/$O$53</f>
        <v>1.2718899917543748E-2</v>
      </c>
      <c r="Q49" s="304">
        <f>VLOOKUP($M49, $B$38:$H$55, 6, FALSE)</f>
        <v>404.59999999999997</v>
      </c>
      <c r="R49" s="23">
        <f>Q49/$Q$53</f>
        <v>1.3656117860535668E-2</v>
      </c>
      <c r="S49" s="24"/>
      <c r="T49" s="15"/>
      <c r="U49" s="1101"/>
      <c r="V49" s="1101"/>
      <c r="W49" s="1101"/>
      <c r="X49" s="1101"/>
      <c r="Y49" s="1101"/>
      <c r="Z49" s="1101"/>
      <c r="AA49" s="1101"/>
      <c r="AB49" s="1101"/>
      <c r="AC49" s="1101"/>
    </row>
    <row r="50" spans="1:29" ht="13.8" thickBot="1">
      <c r="A50" s="1247"/>
      <c r="B50" s="1118" t="s">
        <v>91</v>
      </c>
      <c r="C50" s="1253" t="s">
        <v>92</v>
      </c>
      <c r="D50" s="1253"/>
      <c r="E50" s="1253"/>
      <c r="F50" s="1253"/>
      <c r="G50" s="1253"/>
      <c r="H50" s="1253"/>
      <c r="I50" s="23"/>
      <c r="J50" s="1099"/>
      <c r="K50" s="88"/>
      <c r="L50" s="281"/>
      <c r="M50" s="308" t="s">
        <v>14</v>
      </c>
      <c r="N50" s="1101"/>
      <c r="O50" s="304">
        <f>VLOOKUP(M50, $B$38:$H$55, 3, FALSE)</f>
        <v>21</v>
      </c>
      <c r="P50" s="23">
        <f>O50/$O$53</f>
        <v>6.6015051475140564E-4</v>
      </c>
      <c r="Q50" s="304">
        <f>VLOOKUP($M50, $B$38:$H$55, 6, FALSE)</f>
        <v>21</v>
      </c>
      <c r="R50" s="23">
        <f>Q50/$Q$53</f>
        <v>7.0879504466448101E-4</v>
      </c>
      <c r="S50" s="24"/>
      <c r="T50" s="15"/>
      <c r="U50" s="1101"/>
      <c r="V50" s="1101"/>
      <c r="W50" s="1101"/>
      <c r="X50" s="1101"/>
      <c r="Y50" s="1101"/>
      <c r="Z50" s="1101"/>
      <c r="AA50" s="1101"/>
      <c r="AB50" s="1101"/>
      <c r="AC50" s="1101"/>
    </row>
    <row r="51" spans="1:29" ht="13.8" thickBot="1">
      <c r="A51" s="1248"/>
      <c r="B51" s="1118" t="s">
        <v>93</v>
      </c>
      <c r="C51" s="1254"/>
      <c r="D51" s="1254"/>
      <c r="E51" s="1254"/>
      <c r="F51" s="1254"/>
      <c r="G51" s="1254"/>
      <c r="H51" s="1254"/>
      <c r="I51" s="23"/>
      <c r="J51" s="100"/>
      <c r="K51" s="89"/>
      <c r="L51" s="35"/>
      <c r="M51" s="308" t="s">
        <v>15</v>
      </c>
      <c r="N51" s="1101"/>
      <c r="O51" s="304">
        <f>VLOOKUP(M51, $B$38:$H$55, 3, FALSE)</f>
        <v>13463.53</v>
      </c>
      <c r="P51" s="23">
        <f>O51/$O$53</f>
        <v>0.42323601237480918</v>
      </c>
      <c r="Q51" s="304">
        <f>VLOOKUP($M51, $B$38:$H$55, 6, FALSE)</f>
        <v>13463.53</v>
      </c>
      <c r="R51" s="23">
        <f>Q51/$Q$53</f>
        <v>0.45442301655674194</v>
      </c>
      <c r="S51" s="24"/>
      <c r="T51" s="15"/>
      <c r="U51" s="1101"/>
      <c r="V51" s="1101"/>
      <c r="W51" s="1101"/>
      <c r="X51" s="1101"/>
      <c r="Y51" s="1101"/>
      <c r="Z51" s="1101"/>
      <c r="AA51" s="1101"/>
      <c r="AB51" s="1101"/>
      <c r="AC51" s="1101"/>
    </row>
    <row r="52" spans="1:29" ht="13.8" thickBot="1">
      <c r="A52" s="1246" t="s">
        <v>72</v>
      </c>
      <c r="B52" s="555" t="s">
        <v>94</v>
      </c>
      <c r="C52" s="555">
        <f>SUM(C53:C55)</f>
        <v>16187.52</v>
      </c>
      <c r="D52" s="555">
        <f>SUM(D53:D55)</f>
        <v>13889.130000000001</v>
      </c>
      <c r="E52" s="562">
        <f>D52/C52</f>
        <v>0.85801469280037956</v>
      </c>
      <c r="F52" s="555">
        <f>SUM(F53:F55)</f>
        <v>27235.859999999997</v>
      </c>
      <c r="G52" s="555">
        <f>SUM(G53:G55)</f>
        <v>13889.130000000001</v>
      </c>
      <c r="H52" s="556">
        <f>G52/F52</f>
        <v>0.50995746049509738</v>
      </c>
      <c r="I52" s="23"/>
      <c r="J52" s="777"/>
      <c r="K52" s="89"/>
      <c r="L52" s="35"/>
      <c r="M52" s="554"/>
      <c r="N52" s="1101"/>
      <c r="O52" s="304"/>
      <c r="P52" s="23"/>
      <c r="Q52" s="304"/>
      <c r="R52" s="23"/>
      <c r="S52" s="24"/>
      <c r="T52" s="15"/>
      <c r="U52" s="1101"/>
      <c r="V52" s="1101"/>
      <c r="W52" s="1101"/>
      <c r="X52" s="1101"/>
      <c r="Y52" s="1101"/>
      <c r="Z52" s="1101"/>
      <c r="AA52" s="1101"/>
      <c r="AB52" s="1101"/>
      <c r="AC52" s="1101"/>
    </row>
    <row r="53" spans="1:29" s="5" customFormat="1" ht="13.5" customHeight="1" thickBot="1">
      <c r="A53" s="1291"/>
      <c r="B53" s="1118" t="s">
        <v>14</v>
      </c>
      <c r="C53" s="1118">
        <v>10.08</v>
      </c>
      <c r="D53" s="1118">
        <v>21</v>
      </c>
      <c r="E53" s="214">
        <f>D53/C53</f>
        <v>2.0833333333333335</v>
      </c>
      <c r="F53" s="1118">
        <v>268.38</v>
      </c>
      <c r="G53" s="1118">
        <v>21</v>
      </c>
      <c r="H53" s="215">
        <f>G53/F53</f>
        <v>7.82472613458529E-2</v>
      </c>
      <c r="I53" s="23"/>
      <c r="J53" s="777"/>
      <c r="K53" s="90"/>
      <c r="L53" s="36"/>
      <c r="M53" s="30"/>
      <c r="N53" s="1101"/>
      <c r="O53" s="305">
        <f>SUM(O39:O51)</f>
        <v>31810.927251807138</v>
      </c>
      <c r="P53" s="305">
        <f>SUM(P39:P51)</f>
        <v>1.0000000000000002</v>
      </c>
      <c r="Q53" s="305">
        <f>SUM(Q39:Q51)</f>
        <v>29627.746635757972</v>
      </c>
      <c r="R53" s="305">
        <f>SUM(R39:R51)</f>
        <v>0.99999999999999978</v>
      </c>
      <c r="S53" s="1099"/>
      <c r="T53" s="1099"/>
      <c r="U53" s="1099"/>
      <c r="V53" s="1099"/>
      <c r="W53" s="1099"/>
      <c r="X53" s="1099"/>
      <c r="Y53" s="1099"/>
      <c r="Z53" s="1099"/>
      <c r="AA53" s="1099"/>
      <c r="AB53" s="1099"/>
      <c r="AC53" s="1099"/>
    </row>
    <row r="54" spans="1:29" ht="13.8" thickBot="1">
      <c r="A54" s="1291"/>
      <c r="B54" s="1118" t="s">
        <v>24</v>
      </c>
      <c r="C54" s="1118">
        <v>-322.56</v>
      </c>
      <c r="D54" s="1118">
        <v>404.59999999999997</v>
      </c>
      <c r="E54" s="214" t="s">
        <v>107</v>
      </c>
      <c r="F54" s="1118">
        <v>11967.479999999998</v>
      </c>
      <c r="G54" s="1118">
        <v>404.59999999999997</v>
      </c>
      <c r="H54" s="215">
        <f>G54/F54</f>
        <v>3.3808287124774808E-2</v>
      </c>
      <c r="I54" s="23"/>
      <c r="J54" s="777"/>
      <c r="M54" s="33"/>
      <c r="N54" s="1101"/>
      <c r="O54" s="1101"/>
      <c r="P54" s="1101"/>
      <c r="Q54" s="1101"/>
      <c r="R54" s="1101"/>
      <c r="S54" s="1101"/>
      <c r="T54" s="1101"/>
      <c r="U54" s="1101"/>
      <c r="V54" s="1101"/>
      <c r="W54" s="1101"/>
      <c r="X54" s="1101"/>
      <c r="Y54" s="1101"/>
      <c r="Z54" s="1101"/>
      <c r="AA54" s="1101"/>
      <c r="AB54" s="1101"/>
      <c r="AC54" s="1101"/>
    </row>
    <row r="55" spans="1:29" ht="13.8" thickBot="1">
      <c r="A55" s="1248"/>
      <c r="B55" s="1118" t="s">
        <v>15</v>
      </c>
      <c r="C55" s="1118">
        <v>16500</v>
      </c>
      <c r="D55" s="1118">
        <v>13463.53</v>
      </c>
      <c r="E55" s="214">
        <f>D55/C55</f>
        <v>0.81597151515151523</v>
      </c>
      <c r="F55" s="1118">
        <v>15000</v>
      </c>
      <c r="G55" s="1118">
        <v>13463.53</v>
      </c>
      <c r="H55" s="215">
        <f>G55/F55</f>
        <v>0.89756866666666668</v>
      </c>
      <c r="I55" s="23"/>
      <c r="J55" s="777"/>
      <c r="K55" s="87"/>
      <c r="L55" s="38"/>
      <c r="M55" s="67"/>
      <c r="N55" s="1"/>
      <c r="O55" s="1"/>
      <c r="P55" s="1"/>
      <c r="Q55" s="1101"/>
      <c r="R55" s="1101"/>
      <c r="S55" s="1101"/>
      <c r="T55" s="1101"/>
      <c r="U55" s="1101"/>
      <c r="V55" s="1101"/>
      <c r="W55" s="1101"/>
      <c r="X55" s="1101"/>
      <c r="Y55" s="1101"/>
      <c r="Z55" s="1101"/>
      <c r="AA55" s="1101"/>
      <c r="AB55" s="1101"/>
      <c r="AC55" s="1101"/>
    </row>
    <row r="56" spans="1:29" ht="13.8" thickBot="1">
      <c r="A56" s="298" t="s">
        <v>213</v>
      </c>
      <c r="B56" s="298"/>
      <c r="C56" s="298">
        <f>SUM(C52,C47,C43,C37)</f>
        <v>34808.334002732641</v>
      </c>
      <c r="D56" s="298">
        <f>SUM(D52,D47,D43,D37)</f>
        <v>32306.241165838204</v>
      </c>
      <c r="E56" s="299">
        <f>D56/C56</f>
        <v>0.92811799505549419</v>
      </c>
      <c r="F56" s="298">
        <f>SUM(F52,F47,F43,F37)</f>
        <v>66327.269527303724</v>
      </c>
      <c r="G56" s="298">
        <f>SUM(G52,G47,G43,G37)</f>
        <v>30093.559932140957</v>
      </c>
      <c r="H56" s="301">
        <f>G56/F56</f>
        <v>0.45371323358566562</v>
      </c>
      <c r="I56" s="23"/>
      <c r="J56" s="72"/>
      <c r="M56" s="67"/>
      <c r="N56" s="1"/>
      <c r="O56" s="1"/>
      <c r="P56" s="1"/>
      <c r="Q56" s="1101"/>
      <c r="R56" s="1101"/>
      <c r="S56" s="1101"/>
      <c r="T56" s="1101"/>
      <c r="U56" s="1101"/>
      <c r="V56" s="1101"/>
      <c r="W56" s="1101"/>
      <c r="X56" s="1101"/>
      <c r="Y56" s="1101"/>
      <c r="Z56" s="1101"/>
      <c r="AA56" s="1101"/>
      <c r="AB56" s="1101"/>
      <c r="AC56" s="1101"/>
    </row>
    <row r="57" spans="1:29">
      <c r="A57" s="1101" t="s">
        <v>214</v>
      </c>
      <c r="B57" s="1101"/>
      <c r="C57" s="1101"/>
      <c r="D57" s="1101"/>
      <c r="E57" s="115"/>
      <c r="F57" s="1101"/>
      <c r="G57" s="1101"/>
      <c r="H57" s="1101"/>
      <c r="I57" s="1101"/>
      <c r="J57" s="73"/>
      <c r="K57" s="282"/>
      <c r="L57" s="280"/>
      <c r="M57" s="67"/>
      <c r="N57" s="1"/>
      <c r="O57" s="1"/>
      <c r="P57" s="1"/>
      <c r="Q57" s="1101"/>
      <c r="R57" s="1101"/>
      <c r="S57" s="1101"/>
      <c r="T57" s="1101"/>
      <c r="U57" s="1101"/>
      <c r="V57" s="1101"/>
      <c r="W57" s="1101"/>
      <c r="X57" s="1101"/>
      <c r="Y57" s="1101"/>
      <c r="Z57" s="1101"/>
      <c r="AA57" s="1101"/>
      <c r="AB57" s="1101"/>
      <c r="AC57" s="1101"/>
    </row>
    <row r="58" spans="1:29">
      <c r="A58" s="1101"/>
      <c r="B58" s="1101"/>
      <c r="C58" s="1101"/>
      <c r="D58" s="1101"/>
      <c r="E58" s="1101"/>
      <c r="F58" s="1101"/>
      <c r="G58" s="174"/>
      <c r="H58" s="1101"/>
      <c r="I58" s="1101"/>
      <c r="J58" s="71"/>
      <c r="M58" s="68"/>
      <c r="N58" s="1"/>
      <c r="O58" s="1"/>
      <c r="P58" s="1"/>
      <c r="Q58" s="1101"/>
      <c r="R58" s="1101"/>
      <c r="S58" s="1101"/>
      <c r="T58" s="1101"/>
      <c r="U58" s="1101"/>
      <c r="V58" s="1101"/>
      <c r="W58" s="1101"/>
      <c r="X58" s="1101"/>
      <c r="Y58" s="1101"/>
      <c r="Z58" s="1101"/>
      <c r="AA58" s="1101"/>
      <c r="AB58" s="1101"/>
      <c r="AC58" s="1101"/>
    </row>
    <row r="59" spans="1:29">
      <c r="A59" s="106"/>
      <c r="B59" s="1101"/>
      <c r="C59" s="1101"/>
      <c r="D59" s="1101"/>
      <c r="E59" s="1101"/>
      <c r="F59" s="1101"/>
      <c r="G59" s="1101"/>
      <c r="H59" s="1101"/>
      <c r="I59" s="1101"/>
      <c r="J59" s="71"/>
      <c r="K59" s="92"/>
      <c r="L59" s="32"/>
      <c r="M59" s="67"/>
      <c r="N59" s="1"/>
      <c r="O59" s="1"/>
      <c r="P59" s="1"/>
      <c r="Q59" s="1101"/>
      <c r="R59" s="1101"/>
      <c r="S59" s="1101"/>
      <c r="T59" s="1101"/>
      <c r="U59" s="1101"/>
      <c r="V59" s="1101"/>
      <c r="W59" s="1101"/>
      <c r="X59" s="1101"/>
      <c r="Y59" s="1101"/>
      <c r="Z59" s="1101"/>
      <c r="AA59" s="1101"/>
      <c r="AB59" s="1101"/>
      <c r="AC59" s="1101"/>
    </row>
    <row r="60" spans="1:29">
      <c r="A60" s="1255" t="s">
        <v>59</v>
      </c>
      <c r="B60" s="1255"/>
      <c r="C60" s="1255"/>
      <c r="D60" s="1255"/>
      <c r="E60" s="1255"/>
      <c r="F60" s="1255"/>
      <c r="G60" s="1255"/>
      <c r="H60" s="1255"/>
      <c r="I60" s="1099"/>
      <c r="J60" s="1099"/>
      <c r="K60" s="84"/>
      <c r="L60" s="1099"/>
      <c r="M60" s="1255"/>
      <c r="N60" s="1255"/>
      <c r="O60" s="1255"/>
      <c r="P60" s="1255"/>
      <c r="Q60" s="1255"/>
      <c r="R60" s="1255"/>
      <c r="S60" s="1255"/>
      <c r="T60" s="1255"/>
      <c r="U60" s="1101"/>
      <c r="V60" s="1099"/>
      <c r="W60" s="1099"/>
      <c r="X60" s="1099"/>
      <c r="Y60" s="1099"/>
      <c r="Z60" s="1099"/>
      <c r="AA60" s="1099"/>
      <c r="AB60" s="1099"/>
      <c r="AC60" s="1099"/>
    </row>
    <row r="61" spans="1:29" ht="13.8" thickBot="1">
      <c r="A61" s="1250" t="s">
        <v>60</v>
      </c>
      <c r="B61" s="1250" t="s">
        <v>78</v>
      </c>
      <c r="C61" s="1139"/>
      <c r="D61" s="1139" t="s">
        <v>61</v>
      </c>
      <c r="E61" s="118"/>
      <c r="F61" s="1139"/>
      <c r="G61" s="1139" t="s">
        <v>62</v>
      </c>
      <c r="H61" s="1139"/>
      <c r="I61" s="1101"/>
      <c r="J61" s="280"/>
      <c r="K61" s="84"/>
      <c r="L61" s="1099" t="s">
        <v>118</v>
      </c>
      <c r="M61" s="1099"/>
      <c r="N61" s="1099"/>
      <c r="O61" s="1099"/>
      <c r="P61" s="1099"/>
      <c r="Q61" s="1099"/>
      <c r="R61" s="1099"/>
      <c r="S61" s="1099"/>
      <c r="T61" s="1101"/>
      <c r="U61" s="1099" t="s">
        <v>119</v>
      </c>
      <c r="V61" s="1099"/>
      <c r="W61" s="1099"/>
      <c r="X61" s="1099"/>
      <c r="Y61" s="1099"/>
      <c r="Z61" s="1099"/>
      <c r="AA61" s="1099"/>
      <c r="AB61" s="1099"/>
      <c r="AC61" s="1101"/>
    </row>
    <row r="62" spans="1:29" ht="54" thickTop="1" thickBot="1">
      <c r="A62" s="1290"/>
      <c r="B62" s="1286"/>
      <c r="C62" s="1116" t="s">
        <v>63</v>
      </c>
      <c r="D62" s="1116" t="s">
        <v>64</v>
      </c>
      <c r="E62" s="557" t="s">
        <v>65</v>
      </c>
      <c r="F62" s="1116" t="s">
        <v>66</v>
      </c>
      <c r="G62" s="1116" t="s">
        <v>64</v>
      </c>
      <c r="H62" s="1116" t="s">
        <v>67</v>
      </c>
      <c r="I62" s="1101"/>
      <c r="J62" s="28"/>
      <c r="K62" s="282"/>
      <c r="L62" s="1101"/>
      <c r="M62" s="1140" t="s">
        <v>121</v>
      </c>
      <c r="N62" s="1140" t="s">
        <v>122</v>
      </c>
      <c r="O62" s="1140" t="s">
        <v>123</v>
      </c>
      <c r="P62" s="1140" t="s">
        <v>124</v>
      </c>
      <c r="Q62" s="1101"/>
      <c r="R62" s="1101"/>
      <c r="S62" s="1101"/>
      <c r="T62" s="1101"/>
      <c r="U62" s="1101"/>
      <c r="V62" s="1101"/>
      <c r="W62" s="1101"/>
      <c r="X62" s="1101"/>
      <c r="Y62" s="1101"/>
      <c r="Z62" s="1101"/>
      <c r="AA62" s="1101"/>
      <c r="AB62" s="1101"/>
      <c r="AC62" s="1101"/>
    </row>
    <row r="63" spans="1:29" ht="13.8" thickTop="1">
      <c r="A63" s="1252" t="s">
        <v>69</v>
      </c>
      <c r="B63" s="558" t="s">
        <v>84</v>
      </c>
      <c r="C63" s="559">
        <f>SUM(C64:C68)</f>
        <v>214473343.55410019</v>
      </c>
      <c r="D63" s="559">
        <f>SUM(D64:D68)</f>
        <v>184054204.15688375</v>
      </c>
      <c r="E63" s="560">
        <f>D63/C63</f>
        <v>0.85816820452774212</v>
      </c>
      <c r="F63" s="559">
        <f>SUM(F64:F68)</f>
        <v>125328435.20719546</v>
      </c>
      <c r="G63" s="559">
        <f>SUM(G64:G68)</f>
        <v>168823056.78059879</v>
      </c>
      <c r="H63" s="561">
        <f>G63/F63</f>
        <v>1.3470451179055827</v>
      </c>
      <c r="I63" s="231"/>
      <c r="J63" s="231"/>
      <c r="K63" s="283"/>
      <c r="L63" s="307"/>
      <c r="M63" s="33"/>
      <c r="N63" s="33"/>
      <c r="O63" s="23"/>
      <c r="P63" s="23"/>
      <c r="Q63" s="1101"/>
      <c r="R63" s="1101"/>
      <c r="S63" s="1101"/>
      <c r="T63" s="1101"/>
      <c r="U63" s="1101"/>
      <c r="V63" s="1101"/>
      <c r="W63" s="1101"/>
      <c r="X63" s="1101"/>
      <c r="Y63" s="1101"/>
      <c r="Z63" s="1101"/>
      <c r="AA63" s="1101"/>
      <c r="AB63" s="1101"/>
      <c r="AC63" s="1101"/>
    </row>
    <row r="64" spans="1:29" ht="13.8" thickBot="1">
      <c r="A64" s="1291"/>
      <c r="B64" s="1118" t="s">
        <v>54</v>
      </c>
      <c r="C64" s="1118">
        <v>158049860.40520018</v>
      </c>
      <c r="D64" s="1118">
        <v>125601522.99206878</v>
      </c>
      <c r="E64" s="216">
        <f>D64/C64</f>
        <v>0.79469556423560261</v>
      </c>
      <c r="F64" s="1118">
        <f>F12</f>
        <v>58370690.221995525</v>
      </c>
      <c r="G64" s="1118">
        <v>120577462.07238603</v>
      </c>
      <c r="H64" s="215">
        <f>G64/F64</f>
        <v>2.0657193124461193</v>
      </c>
      <c r="I64" s="23"/>
      <c r="J64" s="23"/>
      <c r="K64" s="283"/>
      <c r="L64" s="307" t="s">
        <v>54</v>
      </c>
      <c r="M64" s="33">
        <f>D64/$D$82</f>
        <v>0.48429186047150807</v>
      </c>
      <c r="N64" s="33">
        <f>G64/$G$82</f>
        <v>0.51179166379325614</v>
      </c>
      <c r="O64" s="23">
        <f>D90/$D$108</f>
        <v>0.26195539096584081</v>
      </c>
      <c r="P64" s="23">
        <f>G90/$G$108</f>
        <v>0.2685929505889238</v>
      </c>
      <c r="Q64" s="1101"/>
      <c r="R64" s="1101"/>
      <c r="S64" s="1101"/>
      <c r="T64" s="1101"/>
      <c r="U64" s="1101"/>
      <c r="V64" s="1101"/>
      <c r="W64" s="1101"/>
      <c r="X64" s="1101"/>
      <c r="Y64" s="1101"/>
      <c r="Z64" s="1101"/>
      <c r="AA64" s="1101"/>
      <c r="AB64" s="1101"/>
      <c r="AC64" s="1101"/>
    </row>
    <row r="65" spans="1:16" ht="13.8" thickBot="1">
      <c r="A65" s="1291"/>
      <c r="B65" s="1118" t="s">
        <v>55</v>
      </c>
      <c r="C65" s="1118">
        <v>34496376.155999996</v>
      </c>
      <c r="D65" s="1118">
        <v>34642179.123386331</v>
      </c>
      <c r="E65" s="216">
        <f t="shared" ref="E65:E75" si="14">D65/C65</f>
        <v>1.0042266169271514</v>
      </c>
      <c r="F65" s="1118">
        <f>F13</f>
        <v>44361460.039999917</v>
      </c>
      <c r="G65" s="1118">
        <v>25118255.730330266</v>
      </c>
      <c r="H65" s="215">
        <f t="shared" ref="H65:H75" si="15">G65/F65</f>
        <v>0.56621796730048102</v>
      </c>
      <c r="I65" s="23"/>
      <c r="J65" s="23"/>
      <c r="K65" s="85"/>
      <c r="L65" s="307" t="s">
        <v>55</v>
      </c>
      <c r="M65" s="33">
        <f t="shared" ref="M65:M75" si="16">D65/$D$82</f>
        <v>0.13357262697771105</v>
      </c>
      <c r="N65" s="33">
        <f t="shared" ref="N65:N75" si="17">G65/$G$82</f>
        <v>0.10661456685904379</v>
      </c>
      <c r="O65" s="23">
        <f>D91/$D$108</f>
        <v>8.4843695233907127E-2</v>
      </c>
      <c r="P65" s="23">
        <f>G91/$G$108</f>
        <v>6.5673685918573824E-2</v>
      </c>
    </row>
    <row r="66" spans="1:16" ht="13.8" thickBot="1">
      <c r="A66" s="1291"/>
      <c r="B66" s="1118" t="s">
        <v>12</v>
      </c>
      <c r="C66" s="1118">
        <v>965961.6100000001</v>
      </c>
      <c r="D66" s="1118">
        <v>767130.58789228532</v>
      </c>
      <c r="E66" s="216">
        <f t="shared" si="14"/>
        <v>0.79416260434230423</v>
      </c>
      <c r="F66" s="1118">
        <f>F14</f>
        <v>10059398.3332</v>
      </c>
      <c r="G66" s="1118">
        <v>538918.30312929687</v>
      </c>
      <c r="H66" s="215">
        <f t="shared" si="15"/>
        <v>5.3573611987374328E-2</v>
      </c>
      <c r="I66" s="23"/>
      <c r="J66" s="23"/>
      <c r="K66" s="85"/>
      <c r="L66" s="308" t="s">
        <v>12</v>
      </c>
      <c r="M66" s="572">
        <f t="shared" si="16"/>
        <v>2.9578869012473379E-3</v>
      </c>
      <c r="N66" s="572">
        <f t="shared" si="17"/>
        <v>2.2874415356462087E-3</v>
      </c>
      <c r="O66" s="23">
        <f>D92/$D$108</f>
        <v>2.1858825252633004E-3</v>
      </c>
      <c r="P66" s="23">
        <f>G92/$G$108</f>
        <v>1.6474620968042392E-3</v>
      </c>
    </row>
    <row r="67" spans="1:16" ht="13.8" thickBot="1">
      <c r="A67" s="1291"/>
      <c r="B67" s="1118" t="s">
        <v>11</v>
      </c>
      <c r="C67" s="1118">
        <v>16143524</v>
      </c>
      <c r="D67" s="1118">
        <v>19489068.494293272</v>
      </c>
      <c r="E67" s="216">
        <f t="shared" si="14"/>
        <v>1.2072375581870025</v>
      </c>
      <c r="F67" s="1118">
        <f>F15</f>
        <v>9027253.0320000015</v>
      </c>
      <c r="G67" s="1118">
        <v>19489068.494293272</v>
      </c>
      <c r="H67" s="215">
        <f t="shared" si="15"/>
        <v>2.1589146139149973</v>
      </c>
      <c r="I67" s="23"/>
      <c r="J67" s="23"/>
      <c r="K67" s="85"/>
      <c r="L67" s="308" t="s">
        <v>108</v>
      </c>
      <c r="M67" s="33">
        <f t="shared" si="16"/>
        <v>7.5145563645386187E-2</v>
      </c>
      <c r="N67" s="33">
        <f t="shared" si="17"/>
        <v>8.2721452409466087E-2</v>
      </c>
      <c r="O67" s="23">
        <f>D93/$D$108</f>
        <v>4.7838421429793228E-3</v>
      </c>
      <c r="P67" s="23">
        <f>G93/$G$108</f>
        <v>5.1094349801830453E-3</v>
      </c>
    </row>
    <row r="68" spans="1:16" ht="13.8" thickBot="1">
      <c r="A68" s="1248"/>
      <c r="B68" s="1118" t="s">
        <v>86</v>
      </c>
      <c r="C68" s="1118">
        <v>4817621.3828999978</v>
      </c>
      <c r="D68" s="1118">
        <v>3554302.9592430624</v>
      </c>
      <c r="E68" s="216">
        <f t="shared" si="14"/>
        <v>0.73777133501170389</v>
      </c>
      <c r="F68" s="1118">
        <f>F16</f>
        <v>3509633.5800000057</v>
      </c>
      <c r="G68" s="1118">
        <v>3099352.1804599506</v>
      </c>
      <c r="H68" s="215">
        <f t="shared" si="15"/>
        <v>0.88309850866538198</v>
      </c>
      <c r="I68" s="23"/>
      <c r="J68" s="23"/>
      <c r="K68" s="282"/>
      <c r="L68" s="308" t="s">
        <v>86</v>
      </c>
      <c r="M68" s="33">
        <f t="shared" si="16"/>
        <v>1.3704610834375819E-2</v>
      </c>
      <c r="N68" s="33">
        <f t="shared" si="17"/>
        <v>1.3155216421511679E-2</v>
      </c>
      <c r="O68" s="23">
        <f>D94/$D$108</f>
        <v>7.1512789879488023E-3</v>
      </c>
      <c r="P68" s="23">
        <f>G94/$G$108</f>
        <v>6.6603375905771207E-3</v>
      </c>
    </row>
    <row r="69" spans="1:16" ht="13.8" thickBot="1">
      <c r="A69" s="1246" t="s">
        <v>70</v>
      </c>
      <c r="B69" s="555" t="s">
        <v>87</v>
      </c>
      <c r="C69" s="555">
        <f>SUM(C70:C72)</f>
        <v>56934568.765911743</v>
      </c>
      <c r="D69" s="555">
        <f>SUM(D70:D72)</f>
        <v>54677058.628771923</v>
      </c>
      <c r="E69" s="562">
        <f>D69/C69</f>
        <v>0.96034904301424251</v>
      </c>
      <c r="F69" s="555">
        <f>SUM(F70:F72)</f>
        <v>52738257.93800015</v>
      </c>
      <c r="G69" s="555">
        <f>SUM(G70:G72)</f>
        <v>46156042.517259136</v>
      </c>
      <c r="H69" s="556">
        <f>G69/F69</f>
        <v>0.87519088270835266</v>
      </c>
      <c r="I69" s="231"/>
      <c r="J69" s="231"/>
      <c r="K69" s="282"/>
      <c r="L69" s="308"/>
      <c r="M69" s="33"/>
      <c r="N69" s="33"/>
      <c r="O69" s="23"/>
      <c r="P69" s="23"/>
    </row>
    <row r="70" spans="1:16" ht="13.5" customHeight="1" thickBot="1">
      <c r="A70" s="1291"/>
      <c r="B70" s="1118" t="s">
        <v>21</v>
      </c>
      <c r="C70" s="1118">
        <v>15644587.049370015</v>
      </c>
      <c r="D70" s="1118">
        <v>13932687.212444421</v>
      </c>
      <c r="E70" s="216">
        <f t="shared" si="14"/>
        <v>0.89057558173166806</v>
      </c>
      <c r="F70" s="1118">
        <f>F18</f>
        <v>17468256</v>
      </c>
      <c r="G70" s="1118">
        <v>11424803.514204424</v>
      </c>
      <c r="H70" s="215">
        <f t="shared" si="15"/>
        <v>0.65403229230235826</v>
      </c>
      <c r="I70" s="23"/>
      <c r="J70" s="23"/>
      <c r="L70" s="308" t="s">
        <v>21</v>
      </c>
      <c r="M70" s="33">
        <f t="shared" si="16"/>
        <v>5.3721378935097576E-2</v>
      </c>
      <c r="N70" s="33">
        <f t="shared" si="17"/>
        <v>4.8492637832562212E-2</v>
      </c>
      <c r="O70" s="23">
        <f>D96/$D$108</f>
        <v>0.10529255802372227</v>
      </c>
      <c r="P70" s="23">
        <f>G96/$G$108</f>
        <v>9.2216272964879387E-2</v>
      </c>
    </row>
    <row r="71" spans="1:16" ht="13.8" thickBot="1">
      <c r="A71" s="1291"/>
      <c r="B71" s="1118" t="s">
        <v>22</v>
      </c>
      <c r="C71" s="1118">
        <v>12353837.662141733</v>
      </c>
      <c r="D71" s="1118">
        <v>11291416.416327504</v>
      </c>
      <c r="E71" s="216">
        <f t="shared" si="14"/>
        <v>0.91400071177315112</v>
      </c>
      <c r="F71" s="1118">
        <f>F19</f>
        <v>10577131.688000111</v>
      </c>
      <c r="G71" s="1118">
        <v>11291416.585054711</v>
      </c>
      <c r="H71" s="215">
        <f t="shared" si="15"/>
        <v>1.0675310583364452</v>
      </c>
      <c r="I71" s="23"/>
      <c r="J71" s="23"/>
      <c r="K71" s="282"/>
      <c r="L71" s="308" t="s">
        <v>109</v>
      </c>
      <c r="M71" s="33">
        <f t="shared" si="16"/>
        <v>4.353721940113002E-2</v>
      </c>
      <c r="N71" s="33">
        <f t="shared" si="17"/>
        <v>4.7926476319253675E-2</v>
      </c>
      <c r="O71" s="23">
        <f>D97/$D$108</f>
        <v>1.6260833204816305E-2</v>
      </c>
      <c r="P71" s="23">
        <f>G97/$G$108</f>
        <v>1.7367560947959465E-2</v>
      </c>
    </row>
    <row r="72" spans="1:16" ht="13.8" thickBot="1">
      <c r="A72" s="1291"/>
      <c r="B72" s="1118" t="s">
        <v>89</v>
      </c>
      <c r="C72" s="1118">
        <v>28936144.054399997</v>
      </c>
      <c r="D72" s="1118">
        <v>29452955</v>
      </c>
      <c r="E72" s="216">
        <f t="shared" si="14"/>
        <v>1.0178603944128974</v>
      </c>
      <c r="F72" s="1118">
        <f>F20</f>
        <v>24692870.250000037</v>
      </c>
      <c r="G72" s="1118">
        <v>23439822.417999998</v>
      </c>
      <c r="H72" s="215">
        <f t="shared" si="15"/>
        <v>0.94925467070803415</v>
      </c>
      <c r="I72" s="23"/>
      <c r="J72" s="23"/>
      <c r="K72" s="282"/>
      <c r="L72" s="308" t="s">
        <v>89</v>
      </c>
      <c r="M72" s="33">
        <f t="shared" si="16"/>
        <v>0.11356411955477887</v>
      </c>
      <c r="N72" s="33">
        <f t="shared" si="17"/>
        <v>9.9490447950587688E-2</v>
      </c>
      <c r="O72" s="23">
        <f>D98/$D$108</f>
        <v>4.479197153085835E-2</v>
      </c>
      <c r="P72" s="23">
        <f>G98/$G$108</f>
        <v>3.7822985499997193E-2</v>
      </c>
    </row>
    <row r="73" spans="1:16" ht="13.8" thickBot="1">
      <c r="A73" s="1247" t="s">
        <v>71</v>
      </c>
      <c r="B73" s="555" t="s">
        <v>90</v>
      </c>
      <c r="C73" s="555">
        <f>SUM(C74:C75)</f>
        <v>18982350</v>
      </c>
      <c r="D73" s="555">
        <f>SUM(D74:D75)</f>
        <v>15455057</v>
      </c>
      <c r="E73" s="562">
        <f>D73/C73</f>
        <v>0.81418038335611764</v>
      </c>
      <c r="F73" s="555">
        <f>SUM(F74:F75)</f>
        <v>15544697</v>
      </c>
      <c r="G73" s="555">
        <f>SUM(G74:G75)</f>
        <v>15455057</v>
      </c>
      <c r="H73" s="556">
        <f>G73/F73</f>
        <v>0.99423340319853126</v>
      </c>
      <c r="I73" s="23"/>
      <c r="J73" s="23"/>
      <c r="K73" s="282"/>
      <c r="L73" s="308"/>
      <c r="M73" s="33"/>
      <c r="N73" s="33"/>
      <c r="O73" s="23"/>
      <c r="P73" s="23"/>
    </row>
    <row r="74" spans="1:16" ht="13.8" thickBot="1">
      <c r="A74" s="1247"/>
      <c r="B74" s="1118" t="s">
        <v>20</v>
      </c>
      <c r="C74" s="1118">
        <f>C22</f>
        <v>1406789</v>
      </c>
      <c r="D74" s="1118">
        <f>D22</f>
        <v>1216306</v>
      </c>
      <c r="E74" s="216">
        <f t="shared" si="14"/>
        <v>0.86459732056477556</v>
      </c>
      <c r="F74" s="1118">
        <f>F22</f>
        <v>1682756</v>
      </c>
      <c r="G74" s="1118">
        <f>G22</f>
        <v>1216306</v>
      </c>
      <c r="H74" s="215">
        <f t="shared" si="15"/>
        <v>0.72280592076331918</v>
      </c>
      <c r="I74" s="1028"/>
      <c r="J74" s="1029"/>
      <c r="K74" s="283"/>
      <c r="L74" s="308" t="s">
        <v>110</v>
      </c>
      <c r="M74" s="33">
        <f t="shared" si="16"/>
        <v>4.689808543801288E-3</v>
      </c>
      <c r="N74" s="33">
        <f t="shared" si="17"/>
        <v>5.1626171319480822E-3</v>
      </c>
      <c r="O74" s="23">
        <f>D100/$D$108</f>
        <v>4.2087531276663948E-3</v>
      </c>
      <c r="P74" s="23">
        <f>G100/$G$108</f>
        <v>4.4952048605978474E-3</v>
      </c>
    </row>
    <row r="75" spans="1:16" ht="13.8" thickBot="1">
      <c r="A75" s="1247"/>
      <c r="B75" s="1118" t="s">
        <v>19</v>
      </c>
      <c r="C75" s="1118">
        <f>C23</f>
        <v>17575561</v>
      </c>
      <c r="D75" s="1118">
        <f>D23</f>
        <v>14238751</v>
      </c>
      <c r="E75" s="216">
        <f t="shared" si="14"/>
        <v>0.81014489381021748</v>
      </c>
      <c r="F75" s="1118">
        <f>F23</f>
        <v>13861941</v>
      </c>
      <c r="G75" s="1118">
        <f>G23</f>
        <v>14238751</v>
      </c>
      <c r="H75" s="215">
        <f t="shared" si="15"/>
        <v>1.0271830618814493</v>
      </c>
      <c r="I75" s="1028"/>
      <c r="J75" s="1029"/>
      <c r="K75" s="282"/>
      <c r="L75" s="308" t="s">
        <v>19</v>
      </c>
      <c r="M75" s="33">
        <f t="shared" si="16"/>
        <v>5.4901493614977752E-2</v>
      </c>
      <c r="N75" s="33">
        <f t="shared" si="17"/>
        <v>6.0436452545776218E-2</v>
      </c>
      <c r="O75" s="23">
        <f>D101/$D$108</f>
        <v>4.0552890379047211E-2</v>
      </c>
      <c r="P75" s="23">
        <f>G101/$G$108</f>
        <v>4.331295859214724E-2</v>
      </c>
    </row>
    <row r="76" spans="1:16" ht="13.8" thickBot="1">
      <c r="A76" s="1247"/>
      <c r="B76" s="1118" t="s">
        <v>91</v>
      </c>
      <c r="C76" s="1253" t="s">
        <v>212</v>
      </c>
      <c r="D76" s="1253"/>
      <c r="E76" s="1253"/>
      <c r="F76" s="1253"/>
      <c r="G76" s="1253"/>
      <c r="H76" s="1253"/>
      <c r="I76" s="23"/>
      <c r="J76" s="23"/>
      <c r="K76" s="282"/>
      <c r="L76" s="308" t="s">
        <v>125</v>
      </c>
      <c r="M76" s="573">
        <f>D79/$D$82</f>
        <v>3.4276728892096485E-4</v>
      </c>
      <c r="N76" s="573">
        <f>G79/$G$82</f>
        <v>3.7732377804498921E-4</v>
      </c>
      <c r="O76" s="23">
        <f>D105/$D$108</f>
        <v>5.3144057537038852E-3</v>
      </c>
      <c r="P76" s="23">
        <f>G105/$G$108</f>
        <v>5.6761092538788731E-3</v>
      </c>
    </row>
    <row r="77" spans="1:16" ht="13.5" customHeight="1" thickBot="1">
      <c r="A77" s="1248"/>
      <c r="B77" s="1118" t="s">
        <v>93</v>
      </c>
      <c r="C77" s="1254"/>
      <c r="D77" s="1254"/>
      <c r="E77" s="1254"/>
      <c r="F77" s="1254"/>
      <c r="G77" s="1254"/>
      <c r="H77" s="1254"/>
      <c r="I77" s="23"/>
      <c r="J77" s="23"/>
      <c r="K77" s="85"/>
      <c r="L77" s="308" t="s">
        <v>126</v>
      </c>
      <c r="M77" s="33">
        <f>D80/$D$82</f>
        <v>1.9570663831064993E-2</v>
      </c>
      <c r="N77" s="33">
        <f>G80/$G$82</f>
        <v>2.1543703422903272E-2</v>
      </c>
      <c r="O77" s="23">
        <f>D106/$D$108</f>
        <v>0.25398650072404605</v>
      </c>
      <c r="P77" s="23">
        <f>G106/$G$108</f>
        <v>0.2712730630541913</v>
      </c>
    </row>
    <row r="78" spans="1:16" ht="13.8" thickBot="1">
      <c r="A78" s="1246" t="s">
        <v>72</v>
      </c>
      <c r="B78" s="555" t="s">
        <v>94</v>
      </c>
      <c r="C78" s="555">
        <f>SUM(C79:C80)</f>
        <v>7217364</v>
      </c>
      <c r="D78" s="555">
        <f>SUM(D79:D80)</f>
        <v>5164566</v>
      </c>
      <c r="E78" s="562">
        <f>D78/C78</f>
        <v>0.71557510470581775</v>
      </c>
      <c r="F78" s="555">
        <f>SUM(F79:F80)</f>
        <v>4486482.0000000037</v>
      </c>
      <c r="G78" s="555">
        <f>SUM(G79:G80)</f>
        <v>5164566</v>
      </c>
      <c r="H78" s="556">
        <f>G78/F78</f>
        <v>1.151139355958632</v>
      </c>
      <c r="I78" s="231"/>
      <c r="J78" s="231"/>
      <c r="K78" s="283"/>
      <c r="L78" s="308" t="s">
        <v>127</v>
      </c>
      <c r="M78" s="33">
        <f>D81/$D$82</f>
        <v>0</v>
      </c>
      <c r="N78" s="33">
        <f>G81/$G$82</f>
        <v>0</v>
      </c>
      <c r="O78" s="23">
        <f>D107/$D$108</f>
        <v>0.16867199740020009</v>
      </c>
      <c r="P78" s="23">
        <f>G107/$G$108</f>
        <v>0.18015197365128674</v>
      </c>
    </row>
    <row r="79" spans="1:16" ht="13.8" thickBot="1">
      <c r="A79" s="1291"/>
      <c r="B79" s="1118" t="s">
        <v>14</v>
      </c>
      <c r="C79" s="1118">
        <v>141372</v>
      </c>
      <c r="D79" s="1118">
        <v>88897</v>
      </c>
      <c r="E79" s="216">
        <f t="shared" ref="E79:E80" si="18">D79/C79</f>
        <v>0.62881617293381997</v>
      </c>
      <c r="F79" s="1118">
        <v>98406.000000000349</v>
      </c>
      <c r="G79" s="1118">
        <v>88897</v>
      </c>
      <c r="H79" s="215">
        <f>G79/F79</f>
        <v>0.90336971322886495</v>
      </c>
      <c r="I79" s="23"/>
      <c r="J79" s="23"/>
      <c r="K79" s="282"/>
      <c r="N79" s="1101"/>
      <c r="O79" s="1101"/>
      <c r="P79" s="1101"/>
    </row>
    <row r="80" spans="1:16" ht="13.5" customHeight="1" thickBot="1">
      <c r="A80" s="1291"/>
      <c r="B80" s="1118" t="s">
        <v>24</v>
      </c>
      <c r="C80" s="1118">
        <v>7075992</v>
      </c>
      <c r="D80" s="1118">
        <v>5075669</v>
      </c>
      <c r="E80" s="216">
        <f t="shared" si="18"/>
        <v>0.71730847067096737</v>
      </c>
      <c r="F80" s="1118">
        <v>4388076.0000000037</v>
      </c>
      <c r="G80" s="1118">
        <v>5075669</v>
      </c>
      <c r="H80" s="215">
        <f>G80/F80</f>
        <v>1.1566957819326729</v>
      </c>
      <c r="I80" s="23"/>
      <c r="J80" s="23"/>
      <c r="K80" s="282"/>
      <c r="N80" s="1101"/>
      <c r="O80" s="1101"/>
      <c r="P80" s="1101"/>
    </row>
    <row r="81" spans="1:28" ht="13.8" thickBot="1">
      <c r="A81" s="1248"/>
      <c r="B81" s="1118" t="s">
        <v>15</v>
      </c>
      <c r="C81" s="1249" t="s">
        <v>95</v>
      </c>
      <c r="D81" s="1249"/>
      <c r="E81" s="1249"/>
      <c r="F81" s="1249"/>
      <c r="G81" s="1249"/>
      <c r="H81" s="1249"/>
      <c r="I81" s="23"/>
      <c r="J81" s="23"/>
      <c r="N81" s="1101"/>
      <c r="O81" s="1101"/>
      <c r="P81" s="1101"/>
      <c r="Q81" s="1101"/>
      <c r="R81" s="1101"/>
      <c r="S81" s="1101"/>
      <c r="T81" s="1101"/>
      <c r="U81" s="1101"/>
      <c r="V81" s="1101"/>
      <c r="W81" s="1101"/>
      <c r="X81" s="1101"/>
      <c r="Y81" s="1101"/>
      <c r="Z81" s="1101"/>
      <c r="AA81" s="1101"/>
      <c r="AB81" s="1101"/>
    </row>
    <row r="82" spans="1:28" ht="13.5" customHeight="1" thickBot="1">
      <c r="A82" s="298" t="s">
        <v>213</v>
      </c>
      <c r="B82" s="298"/>
      <c r="C82" s="298">
        <f>SUM(C78,C73,C69,C63)</f>
        <v>297607626.32001191</v>
      </c>
      <c r="D82" s="298">
        <f>SUM(D78,D73,D69,D63)</f>
        <v>259350885.78565568</v>
      </c>
      <c r="E82" s="374">
        <f>D82/C82</f>
        <v>0.87145241871853285</v>
      </c>
      <c r="F82" s="298">
        <f>SUM(F78,F73,F69,F63)</f>
        <v>198097872.1451956</v>
      </c>
      <c r="G82" s="298">
        <f>SUM(G78,G73,G69,G63)</f>
        <v>235598722.29785794</v>
      </c>
      <c r="H82" s="301">
        <f>G82/F82</f>
        <v>1.189304659088797</v>
      </c>
      <c r="I82" s="1030"/>
      <c r="J82" s="1029"/>
      <c r="N82" s="1101"/>
      <c r="O82" s="1101"/>
      <c r="P82" s="1101"/>
      <c r="Q82" s="1101"/>
      <c r="R82" s="1101"/>
      <c r="S82" s="1101"/>
      <c r="T82" s="1101"/>
      <c r="U82" s="1101"/>
      <c r="V82" s="1101"/>
      <c r="W82" s="1101"/>
      <c r="X82" s="1101"/>
      <c r="Y82" s="1101"/>
      <c r="Z82" s="1101"/>
      <c r="AA82" s="1101"/>
      <c r="AB82" s="1101"/>
    </row>
    <row r="83" spans="1:28">
      <c r="A83" s="1101" t="s">
        <v>214</v>
      </c>
      <c r="B83" s="1101"/>
      <c r="C83" s="1101"/>
      <c r="D83" s="1101"/>
      <c r="E83" s="1101"/>
      <c r="F83" s="1101"/>
      <c r="G83" s="1101"/>
      <c r="H83" s="1101"/>
      <c r="I83" s="1101"/>
      <c r="J83" s="281"/>
      <c r="L83" s="38"/>
      <c r="M83" s="32"/>
      <c r="N83" s="33"/>
      <c r="O83" s="1101"/>
      <c r="P83" s="1101"/>
      <c r="Q83" s="1101"/>
      <c r="R83" s="1101"/>
      <c r="S83" s="1101"/>
      <c r="T83" s="1101"/>
      <c r="U83" s="1101"/>
      <c r="V83" s="1101"/>
      <c r="W83" s="1101"/>
      <c r="X83" s="1101"/>
      <c r="Y83" s="1101"/>
      <c r="Z83" s="1101"/>
      <c r="AA83" s="1101"/>
      <c r="AB83" s="1101"/>
    </row>
    <row r="84" spans="1:28">
      <c r="A84" s="106"/>
      <c r="B84" s="1101"/>
      <c r="C84" s="1101"/>
      <c r="D84" s="1101"/>
      <c r="E84" s="1101"/>
      <c r="F84" s="186"/>
      <c r="G84" s="1101"/>
      <c r="H84" s="1101"/>
      <c r="I84" s="1101"/>
      <c r="J84" s="281"/>
      <c r="K84" s="87"/>
      <c r="M84" s="32"/>
      <c r="N84" s="33"/>
      <c r="O84" s="1101"/>
      <c r="P84" s="1101"/>
      <c r="Q84" s="1101"/>
      <c r="R84" s="1101"/>
      <c r="S84" s="1101"/>
      <c r="T84" s="1101"/>
      <c r="U84" s="1101"/>
      <c r="V84" s="1101"/>
      <c r="W84" s="1101"/>
      <c r="X84" s="1101"/>
      <c r="Y84" s="1101"/>
      <c r="Z84" s="1101"/>
      <c r="AA84" s="1101"/>
      <c r="AB84" s="1101"/>
    </row>
    <row r="85" spans="1:28">
      <c r="A85" s="106"/>
      <c r="B85" s="1101"/>
      <c r="C85" s="1101"/>
      <c r="D85" s="1101"/>
      <c r="E85" s="1101"/>
      <c r="F85" s="186"/>
      <c r="G85" s="1101"/>
      <c r="H85" s="1101"/>
      <c r="I85" s="302"/>
      <c r="J85" s="1031"/>
      <c r="M85" s="32"/>
      <c r="N85" s="33"/>
      <c r="O85" s="1101"/>
      <c r="P85" s="1101"/>
      <c r="Q85" s="1101"/>
      <c r="R85" s="1101"/>
      <c r="S85" s="1101"/>
      <c r="T85" s="1101"/>
      <c r="U85" s="1101"/>
      <c r="V85" s="1101"/>
      <c r="W85" s="1101"/>
      <c r="X85" s="1101"/>
      <c r="Y85" s="1101"/>
      <c r="Z85" s="1101"/>
      <c r="AA85" s="1101"/>
      <c r="AB85" s="1101"/>
    </row>
    <row r="86" spans="1:28">
      <c r="A86" s="1099" t="s">
        <v>128</v>
      </c>
      <c r="B86" s="1099"/>
      <c r="C86" s="1099"/>
      <c r="D86" s="1099"/>
      <c r="E86" s="1099"/>
      <c r="F86" s="1099"/>
      <c r="G86" s="1099"/>
      <c r="H86" s="1099"/>
      <c r="I86" s="1099"/>
      <c r="J86" s="35"/>
      <c r="L86" s="1099"/>
      <c r="M86" s="32"/>
      <c r="N86" s="33"/>
      <c r="O86" s="1101"/>
      <c r="P86" s="1101"/>
      <c r="Q86" s="1101"/>
      <c r="R86" s="1101"/>
      <c r="S86" s="1101"/>
      <c r="T86" s="1101"/>
      <c r="U86" s="1101"/>
      <c r="V86" s="1101"/>
      <c r="W86" s="1101"/>
      <c r="X86" s="1101"/>
      <c r="Y86" s="1101"/>
      <c r="Z86" s="1101"/>
      <c r="AA86" s="1101"/>
      <c r="AB86" s="1101"/>
    </row>
    <row r="87" spans="1:28" ht="13.8" thickBot="1">
      <c r="A87" s="1250" t="s">
        <v>60</v>
      </c>
      <c r="B87" s="1250" t="s">
        <v>78</v>
      </c>
      <c r="C87" s="1139"/>
      <c r="D87" s="1139" t="s">
        <v>61</v>
      </c>
      <c r="E87" s="118"/>
      <c r="F87" s="1139"/>
      <c r="G87" s="1139" t="s">
        <v>62</v>
      </c>
      <c r="H87" s="1139"/>
      <c r="I87" s="1101"/>
      <c r="J87" s="628"/>
      <c r="K87" s="88"/>
      <c r="L87" s="1099" t="s">
        <v>129</v>
      </c>
      <c r="M87" s="1099"/>
      <c r="N87" s="1099"/>
      <c r="O87" s="1099"/>
      <c r="P87" s="1099"/>
      <c r="Q87" s="1099"/>
      <c r="R87" s="1099"/>
      <c r="S87" s="1099"/>
      <c r="T87" s="1101"/>
      <c r="U87" s="1099" t="s">
        <v>130</v>
      </c>
      <c r="V87" s="1099"/>
      <c r="W87" s="1099"/>
      <c r="X87" s="1099"/>
      <c r="Y87" s="1099"/>
      <c r="Z87" s="1099"/>
      <c r="AA87" s="1099"/>
      <c r="AB87" s="1099"/>
    </row>
    <row r="88" spans="1:28" ht="40.799999999999997" thickTop="1" thickBot="1">
      <c r="A88" s="1290"/>
      <c r="B88" s="1286"/>
      <c r="C88" s="1116" t="s">
        <v>75</v>
      </c>
      <c r="D88" s="1116" t="s">
        <v>76</v>
      </c>
      <c r="E88" s="557" t="s">
        <v>65</v>
      </c>
      <c r="F88" s="1116" t="s">
        <v>77</v>
      </c>
      <c r="G88" s="1116" t="s">
        <v>76</v>
      </c>
      <c r="H88" s="1116" t="s">
        <v>67</v>
      </c>
      <c r="I88" s="1101"/>
      <c r="M88" s="1255"/>
      <c r="N88" s="1255"/>
      <c r="O88" s="1255"/>
      <c r="P88" s="1255"/>
      <c r="Q88" s="1255"/>
      <c r="R88" s="1255"/>
      <c r="S88" s="1255"/>
      <c r="T88" s="1255"/>
      <c r="U88" s="1255"/>
      <c r="V88" s="1255"/>
      <c r="W88" s="1255"/>
      <c r="X88" s="1255"/>
      <c r="Y88" s="1255"/>
      <c r="Z88" s="1255"/>
      <c r="AA88" s="1255"/>
      <c r="AB88" s="1255"/>
    </row>
    <row r="89" spans="1:28" ht="14.4" thickTop="1" thickBot="1">
      <c r="A89" s="1252" t="s">
        <v>69</v>
      </c>
      <c r="B89" s="558" t="s">
        <v>84</v>
      </c>
      <c r="C89" s="559">
        <f>SUM(C90:C94)</f>
        <v>35775.434500000061</v>
      </c>
      <c r="D89" s="559">
        <f>SUM(D90:D94)</f>
        <v>28808.922241246732</v>
      </c>
      <c r="E89" s="560">
        <f>D89/C89</f>
        <v>0.80527106501660184</v>
      </c>
      <c r="F89" s="559">
        <f>SUM(F90:F94)</f>
        <v>27388.770799999998</v>
      </c>
      <c r="G89" s="559">
        <f>SUM(G90:G94)</f>
        <v>25983.907559861185</v>
      </c>
      <c r="H89" s="561">
        <f>G89/F89</f>
        <v>0.94870659766378374</v>
      </c>
      <c r="I89" s="231"/>
      <c r="J89" s="231"/>
      <c r="L89" s="281"/>
      <c r="N89" s="1101"/>
      <c r="O89" s="1"/>
      <c r="P89" s="1"/>
      <c r="Q89" s="1"/>
      <c r="R89" s="1"/>
      <c r="S89" s="1101"/>
      <c r="T89" s="1101"/>
      <c r="U89" s="1101"/>
      <c r="V89" s="1101"/>
      <c r="W89" s="1101"/>
      <c r="X89" s="1101"/>
      <c r="Y89" s="1101"/>
      <c r="Z89" s="1101"/>
      <c r="AA89" s="1101"/>
      <c r="AB89" s="1101"/>
    </row>
    <row r="90" spans="1:28" ht="13.8" thickBot="1">
      <c r="A90" s="1291"/>
      <c r="B90" s="1118" t="s">
        <v>54</v>
      </c>
      <c r="C90" s="1118">
        <v>28405.743600000045</v>
      </c>
      <c r="D90" s="1118">
        <v>20909.483016095135</v>
      </c>
      <c r="E90" s="214">
        <f>D90/C90</f>
        <v>0.73610053341800574</v>
      </c>
      <c r="F90" s="1118">
        <f>F38</f>
        <v>10933.6198</v>
      </c>
      <c r="G90" s="1118">
        <v>20073.103695451326</v>
      </c>
      <c r="H90" s="215">
        <f>G90/F90</f>
        <v>1.8359065033019828</v>
      </c>
      <c r="I90" s="231"/>
      <c r="J90" s="231"/>
      <c r="L90" s="281"/>
      <c r="N90" s="1101"/>
      <c r="O90" s="1"/>
      <c r="P90" s="1"/>
      <c r="Q90" s="1"/>
      <c r="R90" s="1"/>
      <c r="S90" s="1101"/>
      <c r="T90" s="1101"/>
      <c r="U90" s="1101"/>
      <c r="V90" s="1101"/>
      <c r="W90" s="1101"/>
      <c r="X90" s="1101"/>
      <c r="Y90" s="1101"/>
      <c r="Z90" s="1101"/>
      <c r="AA90" s="1101"/>
      <c r="AB90" s="1101"/>
    </row>
    <row r="91" spans="1:28" ht="13.8" thickBot="1">
      <c r="A91" s="1291"/>
      <c r="B91" s="1118" t="s">
        <v>55</v>
      </c>
      <c r="C91" s="1118">
        <v>6244.0539000000117</v>
      </c>
      <c r="D91" s="1118">
        <v>6772.2897321379005</v>
      </c>
      <c r="E91" s="214">
        <f t="shared" ref="E91:E101" si="19">D91/C91</f>
        <v>1.0845982178561733</v>
      </c>
      <c r="F91" s="1118">
        <f>F39</f>
        <v>12127.82</v>
      </c>
      <c r="G91" s="1118">
        <v>4908.0763460677235</v>
      </c>
      <c r="H91" s="215">
        <f t="shared" ref="H91:H101" si="20">G91/F91</f>
        <v>0.40469567870134315</v>
      </c>
      <c r="I91" s="231"/>
      <c r="J91" s="231"/>
      <c r="K91" s="88"/>
      <c r="L91" s="281"/>
      <c r="M91" s="307"/>
      <c r="N91" s="1101"/>
      <c r="O91" s="304"/>
      <c r="P91" s="23"/>
      <c r="Q91" s="304"/>
      <c r="R91" s="23"/>
      <c r="S91" s="24"/>
      <c r="T91" s="15"/>
      <c r="U91" s="1101"/>
      <c r="V91" s="1101"/>
      <c r="W91" s="1101"/>
      <c r="X91" s="1101"/>
      <c r="Y91" s="1101"/>
      <c r="Z91" s="1101"/>
      <c r="AA91" s="1101"/>
      <c r="AB91" s="1101"/>
    </row>
    <row r="92" spans="1:28" ht="13.8" thickBot="1">
      <c r="A92" s="1291"/>
      <c r="B92" s="1118" t="s">
        <v>12</v>
      </c>
      <c r="C92" s="1118">
        <v>311.30489999999998</v>
      </c>
      <c r="D92" s="1118">
        <v>174.47884301465734</v>
      </c>
      <c r="E92" s="214">
        <f t="shared" si="19"/>
        <v>0.56047573621442304</v>
      </c>
      <c r="F92" s="1118">
        <f>F40</f>
        <v>1743.9999999999998</v>
      </c>
      <c r="G92" s="1118">
        <v>123.12191154297884</v>
      </c>
      <c r="H92" s="215">
        <f t="shared" si="20"/>
        <v>7.0597426343451175E-2</v>
      </c>
      <c r="I92" s="231"/>
      <c r="J92" s="231"/>
      <c r="K92" s="88"/>
      <c r="L92" s="35"/>
      <c r="M92" s="307"/>
      <c r="N92" s="1101"/>
      <c r="O92" s="304"/>
      <c r="P92" s="23"/>
      <c r="Q92" s="304"/>
      <c r="R92" s="23"/>
      <c r="S92" s="24"/>
      <c r="T92" s="15"/>
      <c r="U92" s="1101"/>
      <c r="V92" s="1101"/>
      <c r="W92" s="1101"/>
      <c r="X92" s="1101"/>
      <c r="Y92" s="1101"/>
      <c r="Z92" s="1101"/>
      <c r="AA92" s="1101"/>
      <c r="AB92" s="1101"/>
    </row>
    <row r="93" spans="1:28" ht="13.8" thickBot="1">
      <c r="A93" s="1291"/>
      <c r="B93" s="1118" t="s">
        <v>11</v>
      </c>
      <c r="C93" s="1118">
        <v>0</v>
      </c>
      <c r="D93" s="1118">
        <v>381.85</v>
      </c>
      <c r="E93" s="550" t="s">
        <v>107</v>
      </c>
      <c r="F93" s="1118">
        <f>F41</f>
        <v>2021.394</v>
      </c>
      <c r="G93" s="1118">
        <v>381.85</v>
      </c>
      <c r="H93" s="215">
        <f t="shared" si="20"/>
        <v>0.18890429080129853</v>
      </c>
      <c r="I93" s="231"/>
      <c r="J93" s="231"/>
      <c r="K93" s="89"/>
      <c r="M93" s="308"/>
      <c r="N93" s="1101"/>
      <c r="O93" s="304"/>
      <c r="P93" s="23"/>
      <c r="Q93" s="304"/>
      <c r="R93" s="23"/>
      <c r="S93" s="1101"/>
      <c r="T93" s="1101"/>
      <c r="U93" s="1101"/>
      <c r="V93" s="1101"/>
      <c r="W93" s="1101"/>
      <c r="X93" s="1101"/>
      <c r="Y93" s="1101"/>
      <c r="Z93" s="1101"/>
      <c r="AA93" s="1101"/>
      <c r="AB93" s="1101"/>
    </row>
    <row r="94" spans="1:28" ht="13.8" thickBot="1">
      <c r="A94" s="1248"/>
      <c r="B94" s="1118" t="s">
        <v>86</v>
      </c>
      <c r="C94" s="1118">
        <v>814.33210000000008</v>
      </c>
      <c r="D94" s="1118">
        <v>570.82064999903844</v>
      </c>
      <c r="E94" s="214">
        <f t="shared" si="19"/>
        <v>0.70096788521419995</v>
      </c>
      <c r="F94" s="1118">
        <f>F42</f>
        <v>561.9369999999999</v>
      </c>
      <c r="G94" s="1118">
        <v>497.75560679916151</v>
      </c>
      <c r="H94" s="215">
        <f t="shared" si="20"/>
        <v>0.88578542932599491</v>
      </c>
      <c r="I94" s="231"/>
      <c r="J94" s="231"/>
      <c r="L94" s="281"/>
      <c r="M94" s="308"/>
      <c r="N94" s="1101"/>
      <c r="O94" s="304"/>
      <c r="P94" s="23"/>
      <c r="Q94" s="304"/>
      <c r="R94" s="23"/>
      <c r="S94" s="1101"/>
      <c r="T94" s="1101"/>
      <c r="U94" s="1101"/>
      <c r="V94" s="1101"/>
      <c r="W94" s="1101"/>
      <c r="X94" s="1101"/>
      <c r="Y94" s="1101"/>
      <c r="Z94" s="1101"/>
      <c r="AA94" s="1101"/>
      <c r="AB94" s="1101"/>
    </row>
    <row r="95" spans="1:28" ht="13.8" thickBot="1">
      <c r="A95" s="1246" t="s">
        <v>70</v>
      </c>
      <c r="B95" s="555" t="s">
        <v>87</v>
      </c>
      <c r="C95" s="555">
        <f>SUM(C96:C98)</f>
        <v>10961.517809052097</v>
      </c>
      <c r="D95" s="555">
        <f>SUM(D96:D98)</f>
        <v>13277.816213667289</v>
      </c>
      <c r="E95" s="562">
        <f>D95/C95</f>
        <v>1.2113118315332552</v>
      </c>
      <c r="F95" s="555">
        <f>SUM(F96:F98)</f>
        <v>8362.6387273037217</v>
      </c>
      <c r="G95" s="555">
        <f>SUM(G96:G98)</f>
        <v>11016.344118498784</v>
      </c>
      <c r="H95" s="556">
        <f>G95/F95</f>
        <v>1.3173287137863325</v>
      </c>
      <c r="I95" s="231"/>
      <c r="J95" s="231"/>
      <c r="L95" s="281"/>
      <c r="M95" s="308"/>
      <c r="N95" s="1101"/>
      <c r="O95" s="304"/>
      <c r="P95" s="23"/>
      <c r="Q95" s="304"/>
      <c r="R95" s="23"/>
      <c r="S95" s="1101"/>
      <c r="T95" s="1101"/>
      <c r="U95" s="1101"/>
      <c r="V95" s="1101"/>
      <c r="W95" s="1101"/>
      <c r="X95" s="1101"/>
      <c r="Y95" s="1101"/>
      <c r="Z95" s="1101"/>
      <c r="AA95" s="1101"/>
      <c r="AB95" s="1101"/>
    </row>
    <row r="96" spans="1:28" ht="13.8" thickBot="1">
      <c r="A96" s="1291"/>
      <c r="B96" s="1118" t="s">
        <v>21</v>
      </c>
      <c r="C96" s="1118">
        <v>6734.421510000021</v>
      </c>
      <c r="D96" s="1118">
        <v>8404.5338620472394</v>
      </c>
      <c r="E96" s="214">
        <f t="shared" si="19"/>
        <v>1.2479964091299081</v>
      </c>
      <c r="F96" s="1118">
        <f>F44</f>
        <v>4322</v>
      </c>
      <c r="G96" s="1118">
        <v>6891.7177668787353</v>
      </c>
      <c r="H96" s="215">
        <f t="shared" si="20"/>
        <v>1.594566813252831</v>
      </c>
      <c r="I96" s="231"/>
      <c r="J96" s="231"/>
      <c r="K96" s="88"/>
      <c r="L96" s="281"/>
      <c r="M96" s="308"/>
      <c r="N96" s="1101"/>
      <c r="O96" s="304"/>
      <c r="P96" s="23"/>
      <c r="Q96" s="304"/>
      <c r="R96" s="23"/>
      <c r="S96" s="24"/>
      <c r="T96" s="15"/>
      <c r="U96" s="1101"/>
      <c r="V96" s="1101"/>
      <c r="W96" s="1101"/>
      <c r="X96" s="1101"/>
      <c r="Y96" s="1101"/>
      <c r="Z96" s="1101"/>
      <c r="AA96" s="1101"/>
      <c r="AB96" s="1101"/>
    </row>
    <row r="97" spans="1:20" ht="13.8" thickBot="1">
      <c r="A97" s="1291"/>
      <c r="B97" s="1118" t="s">
        <v>22</v>
      </c>
      <c r="C97" s="1118">
        <v>1330.9410990520742</v>
      </c>
      <c r="D97" s="1118">
        <v>1297.9523516200488</v>
      </c>
      <c r="E97" s="214">
        <f t="shared" si="19"/>
        <v>0.97521396893106638</v>
      </c>
      <c r="F97" s="1118">
        <f>F45</f>
        <v>1542.9512273037219</v>
      </c>
      <c r="G97" s="1118">
        <v>1297.9523516200488</v>
      </c>
      <c r="H97" s="215">
        <f t="shared" si="20"/>
        <v>0.84121411529526824</v>
      </c>
      <c r="I97" s="231"/>
      <c r="J97" s="231"/>
      <c r="K97" s="88"/>
      <c r="L97" s="35"/>
      <c r="M97" s="308"/>
      <c r="N97" s="1101"/>
      <c r="O97" s="304"/>
      <c r="P97" s="23"/>
      <c r="Q97" s="304"/>
      <c r="R97" s="23"/>
      <c r="S97" s="24"/>
      <c r="T97" s="15"/>
    </row>
    <row r="98" spans="1:20" ht="13.8" thickBot="1">
      <c r="A98" s="1291"/>
      <c r="B98" s="1118" t="s">
        <v>89</v>
      </c>
      <c r="C98" s="1118">
        <v>2896.1552000000001</v>
      </c>
      <c r="D98" s="1118">
        <v>3575.33</v>
      </c>
      <c r="E98" s="214">
        <f t="shared" si="19"/>
        <v>1.2345091174671854</v>
      </c>
      <c r="F98" s="1118">
        <f>F46</f>
        <v>2497.6875</v>
      </c>
      <c r="G98" s="1118">
        <v>2826.674</v>
      </c>
      <c r="H98" s="215">
        <f t="shared" si="20"/>
        <v>1.131716437704877</v>
      </c>
      <c r="I98" s="231"/>
      <c r="J98" s="231"/>
      <c r="K98" s="89"/>
      <c r="L98" s="281"/>
      <c r="M98" s="308"/>
      <c r="N98" s="1101"/>
      <c r="O98" s="304"/>
      <c r="P98" s="23"/>
      <c r="Q98" s="304"/>
      <c r="R98" s="23"/>
      <c r="S98" s="24"/>
      <c r="T98" s="15"/>
    </row>
    <row r="99" spans="1:20" ht="13.8" thickBot="1">
      <c r="A99" s="1247" t="s">
        <v>71</v>
      </c>
      <c r="B99" s="555" t="s">
        <v>90</v>
      </c>
      <c r="C99" s="555">
        <f>SUM(C100:C101)</f>
        <v>4249.1530000000002</v>
      </c>
      <c r="D99" s="555">
        <f>SUM(D100:D101)</f>
        <v>3572.9091935282258</v>
      </c>
      <c r="E99" s="562">
        <f>D99/C99</f>
        <v>0.84085209300023456</v>
      </c>
      <c r="F99" s="555">
        <f>SUM(F100:F101)</f>
        <v>3340</v>
      </c>
      <c r="G99" s="555">
        <f>SUM(G100:G101)</f>
        <v>3572.9091935282258</v>
      </c>
      <c r="H99" s="556">
        <f>G99/F99</f>
        <v>1.0697332914755167</v>
      </c>
      <c r="I99" s="231"/>
      <c r="J99" s="231"/>
      <c r="K99" s="89"/>
      <c r="L99" s="281"/>
      <c r="M99" s="308"/>
      <c r="N99" s="1101"/>
      <c r="O99" s="304"/>
      <c r="P99" s="23"/>
      <c r="Q99" s="304"/>
      <c r="R99" s="23"/>
      <c r="S99" s="24"/>
      <c r="T99" s="15"/>
    </row>
    <row r="100" spans="1:20" ht="13.8" thickBot="1">
      <c r="A100" s="1247"/>
      <c r="B100" s="1118" t="s">
        <v>20</v>
      </c>
      <c r="C100" s="1118">
        <f>C48</f>
        <v>363.89299999999997</v>
      </c>
      <c r="D100" s="1118">
        <f>D48</f>
        <v>335.94594758064517</v>
      </c>
      <c r="E100" s="214">
        <f t="shared" si="19"/>
        <v>0.92319980758257292</v>
      </c>
      <c r="F100" s="1118">
        <f>F48</f>
        <v>474</v>
      </c>
      <c r="G100" s="1118">
        <f>G48</f>
        <v>335.94594758064517</v>
      </c>
      <c r="H100" s="215">
        <f t="shared" si="20"/>
        <v>0.70874672485368184</v>
      </c>
      <c r="I100" s="231"/>
      <c r="J100" s="231"/>
      <c r="K100" s="88"/>
      <c r="L100" s="281"/>
      <c r="M100" s="308"/>
      <c r="N100" s="1101"/>
      <c r="O100" s="304"/>
      <c r="P100" s="23"/>
      <c r="Q100" s="304"/>
      <c r="R100" s="23"/>
      <c r="S100" s="24"/>
      <c r="T100" s="15"/>
    </row>
    <row r="101" spans="1:20" ht="13.8" thickBot="1">
      <c r="A101" s="1247"/>
      <c r="B101" s="1118" t="s">
        <v>19</v>
      </c>
      <c r="C101" s="1118">
        <f>C49</f>
        <v>3885.26</v>
      </c>
      <c r="D101" s="1118">
        <f>D49</f>
        <v>3236.9632459475806</v>
      </c>
      <c r="E101" s="214">
        <f t="shared" si="19"/>
        <v>0.83313941562407157</v>
      </c>
      <c r="F101" s="1118">
        <f>F49</f>
        <v>2866</v>
      </c>
      <c r="G101" s="1118">
        <f>G49</f>
        <v>3236.9632459475806</v>
      </c>
      <c r="H101" s="215">
        <f t="shared" si="20"/>
        <v>1.1294358848386534</v>
      </c>
      <c r="I101" s="231"/>
      <c r="J101" s="231"/>
      <c r="K101" s="88"/>
      <c r="L101" s="281"/>
      <c r="M101" s="308"/>
      <c r="N101" s="1101"/>
      <c r="O101" s="304"/>
      <c r="P101" s="23"/>
      <c r="Q101" s="304"/>
      <c r="R101" s="23"/>
      <c r="S101" s="24"/>
      <c r="T101" s="15"/>
    </row>
    <row r="102" spans="1:20" ht="13.8" thickBot="1">
      <c r="A102" s="1247"/>
      <c r="B102" s="1118" t="s">
        <v>91</v>
      </c>
      <c r="C102" s="1253" t="s">
        <v>92</v>
      </c>
      <c r="D102" s="1253"/>
      <c r="E102" s="1253"/>
      <c r="F102" s="1253"/>
      <c r="G102" s="1253"/>
      <c r="H102" s="1253"/>
      <c r="I102" s="231"/>
      <c r="J102" s="231"/>
      <c r="K102" s="88"/>
      <c r="L102" s="35"/>
      <c r="M102" s="308"/>
      <c r="N102" s="1101"/>
      <c r="O102" s="304"/>
      <c r="P102" s="23"/>
      <c r="Q102" s="304"/>
      <c r="R102" s="23"/>
      <c r="S102" s="24"/>
      <c r="T102" s="15"/>
    </row>
    <row r="103" spans="1:20" ht="13.8" thickBot="1">
      <c r="A103" s="1248"/>
      <c r="B103" s="1118" t="s">
        <v>93</v>
      </c>
      <c r="C103" s="1254"/>
      <c r="D103" s="1254"/>
      <c r="E103" s="1254"/>
      <c r="F103" s="1254"/>
      <c r="G103" s="1254"/>
      <c r="H103" s="1254"/>
      <c r="I103" s="231"/>
      <c r="J103" s="231"/>
      <c r="K103" s="89"/>
      <c r="L103" s="36"/>
      <c r="M103" s="308"/>
      <c r="N103" s="1101"/>
      <c r="O103" s="304"/>
      <c r="P103" s="23"/>
      <c r="Q103" s="304"/>
      <c r="R103" s="23"/>
      <c r="S103" s="24"/>
      <c r="T103" s="15"/>
    </row>
    <row r="104" spans="1:20" ht="13.8" thickBot="1">
      <c r="A104" s="1246" t="s">
        <v>72</v>
      </c>
      <c r="B104" s="555" t="s">
        <v>94</v>
      </c>
      <c r="C104" s="555">
        <f>SUM(C105:C107)</f>
        <v>36242</v>
      </c>
      <c r="D104" s="555">
        <f>SUM(D105:D107)</f>
        <v>34161.129999999997</v>
      </c>
      <c r="E104" s="562">
        <f>D104/C104</f>
        <v>0.94258401854202301</v>
      </c>
      <c r="F104" s="555">
        <f>SUM(F105:F107)</f>
        <v>27235.859999999997</v>
      </c>
      <c r="G104" s="555">
        <f>SUM(G105:G107)</f>
        <v>34161.129999999997</v>
      </c>
      <c r="H104" s="556">
        <f>G104/F104</f>
        <v>1.2542702892436663</v>
      </c>
      <c r="I104" s="231"/>
      <c r="J104" s="231"/>
      <c r="K104" s="89"/>
      <c r="L104" s="36"/>
      <c r="M104" s="554"/>
      <c r="N104" s="1101"/>
      <c r="O104" s="304"/>
      <c r="P104" s="23"/>
      <c r="Q104" s="304"/>
      <c r="R104" s="23"/>
      <c r="S104" s="24"/>
      <c r="T104" s="15"/>
    </row>
    <row r="105" spans="1:20" s="5" customFormat="1" ht="13.5" customHeight="1" thickBot="1">
      <c r="A105" s="1291"/>
      <c r="B105" s="1118" t="s">
        <v>14</v>
      </c>
      <c r="C105" s="1118">
        <v>386</v>
      </c>
      <c r="D105" s="1118">
        <v>424.2</v>
      </c>
      <c r="E105" s="214">
        <f>D105/C105</f>
        <v>1.0989637305699482</v>
      </c>
      <c r="F105" s="1118">
        <v>268.38</v>
      </c>
      <c r="G105" s="1118">
        <v>424.2</v>
      </c>
      <c r="H105" s="215">
        <f>G105/F105</f>
        <v>1.5805946791862284</v>
      </c>
      <c r="I105" s="231"/>
      <c r="J105" s="231"/>
      <c r="K105" s="90"/>
      <c r="L105" s="30"/>
      <c r="M105" s="30"/>
      <c r="N105" s="1101"/>
      <c r="O105" s="305"/>
      <c r="P105" s="305"/>
      <c r="Q105" s="305"/>
      <c r="R105" s="305"/>
      <c r="S105" s="1099"/>
      <c r="T105" s="1099"/>
    </row>
    <row r="106" spans="1:20" ht="13.8" thickBot="1">
      <c r="A106" s="1291"/>
      <c r="B106" s="1118" t="s">
        <v>24</v>
      </c>
      <c r="C106" s="1118">
        <v>19356</v>
      </c>
      <c r="D106" s="1118">
        <v>20273.399999999998</v>
      </c>
      <c r="E106" s="214">
        <f>D106/C106</f>
        <v>1.047396156230626</v>
      </c>
      <c r="F106" s="1118">
        <v>11967.479999999998</v>
      </c>
      <c r="G106" s="1118">
        <v>20273.399999999998</v>
      </c>
      <c r="H106" s="215">
        <f>G106/F106</f>
        <v>1.6940408507054119</v>
      </c>
      <c r="I106" s="1032"/>
      <c r="J106" s="231"/>
      <c r="L106" s="38"/>
      <c r="M106" s="33"/>
      <c r="N106" s="1101"/>
      <c r="O106" s="1101"/>
      <c r="P106" s="1101"/>
      <c r="Q106" s="1101"/>
      <c r="R106" s="1101"/>
      <c r="S106" s="1101"/>
      <c r="T106" s="1101"/>
    </row>
    <row r="107" spans="1:20" ht="13.8" thickBot="1">
      <c r="A107" s="1248"/>
      <c r="B107" s="1118" t="s">
        <v>15</v>
      </c>
      <c r="C107" s="1118">
        <f>C55</f>
        <v>16500</v>
      </c>
      <c r="D107" s="1118">
        <f>D55</f>
        <v>13463.53</v>
      </c>
      <c r="E107" s="214">
        <f>D107/C107</f>
        <v>0.81597151515151523</v>
      </c>
      <c r="F107" s="1118">
        <f t="shared" ref="F107" si="21">F55</f>
        <v>15000</v>
      </c>
      <c r="G107" s="1118">
        <f>G55</f>
        <v>13463.53</v>
      </c>
      <c r="H107" s="215">
        <f>G107/F107</f>
        <v>0.89756866666666668</v>
      </c>
      <c r="I107" s="1032"/>
      <c r="J107" s="231"/>
      <c r="K107" s="87"/>
      <c r="M107" s="67"/>
      <c r="N107" s="1"/>
      <c r="O107" s="1"/>
      <c r="P107" s="1"/>
      <c r="Q107" s="1101"/>
      <c r="R107" s="1101"/>
      <c r="S107" s="1101"/>
      <c r="T107" s="1101"/>
    </row>
    <row r="108" spans="1:20" ht="13.8" thickBot="1">
      <c r="A108" s="298" t="s">
        <v>213</v>
      </c>
      <c r="B108" s="298"/>
      <c r="C108" s="298">
        <f>SUM(C104,C99,C95,C89)</f>
        <v>87228.10530905216</v>
      </c>
      <c r="D108" s="298">
        <f>SUM(D104,D99,D95,D89)</f>
        <v>79820.77764844225</v>
      </c>
      <c r="E108" s="299">
        <f>D108/C108</f>
        <v>0.91508095201236461</v>
      </c>
      <c r="F108" s="298">
        <f>SUM(F104,F99,F95,F89)</f>
        <v>66327.269527303724</v>
      </c>
      <c r="G108" s="298">
        <f>SUM(G104,G99,G95,G89)</f>
        <v>74734.290871888195</v>
      </c>
      <c r="H108" s="301">
        <f>G108/F108</f>
        <v>1.126750602044966</v>
      </c>
      <c r="I108" s="231"/>
      <c r="J108" s="231"/>
      <c r="L108" s="280"/>
      <c r="M108" s="67"/>
      <c r="N108" s="1"/>
      <c r="O108" s="1"/>
      <c r="P108" s="1"/>
      <c r="Q108" s="1101"/>
      <c r="R108" s="1101"/>
      <c r="S108" s="1101"/>
      <c r="T108" s="1101"/>
    </row>
    <row r="109" spans="1:20">
      <c r="A109" s="1101" t="s">
        <v>214</v>
      </c>
      <c r="B109" s="1101"/>
      <c r="C109" s="1101"/>
      <c r="D109" s="1101"/>
      <c r="E109" s="115"/>
      <c r="F109" s="1101"/>
      <c r="G109" s="1101"/>
      <c r="H109" s="1101"/>
      <c r="I109" s="1101"/>
      <c r="J109" s="73"/>
      <c r="K109" s="282"/>
      <c r="M109" s="67"/>
      <c r="N109" s="1"/>
      <c r="O109" s="1"/>
      <c r="P109" s="1"/>
      <c r="Q109" s="1101"/>
      <c r="R109" s="1101"/>
      <c r="S109" s="1101"/>
      <c r="T109" s="1101"/>
    </row>
    <row r="110" spans="1:20">
      <c r="A110" s="1101"/>
      <c r="B110" s="1101"/>
      <c r="C110" s="1101"/>
      <c r="D110" s="1101"/>
      <c r="E110" s="1101"/>
      <c r="F110" s="1101"/>
      <c r="G110" s="1101"/>
      <c r="H110" s="1101"/>
      <c r="I110" s="1101"/>
      <c r="J110" s="71"/>
      <c r="L110" s="32"/>
      <c r="M110" s="68"/>
      <c r="N110" s="1"/>
      <c r="O110" s="1"/>
      <c r="P110" s="1"/>
      <c r="Q110" s="1101"/>
      <c r="R110" s="1101"/>
      <c r="S110" s="1101"/>
      <c r="T110" s="1101"/>
    </row>
    <row r="111" spans="1:20" ht="15">
      <c r="A111" s="106"/>
      <c r="B111" s="1101"/>
      <c r="C111" s="1101"/>
      <c r="D111" s="1101"/>
      <c r="E111" s="1101"/>
      <c r="F111" s="1101"/>
      <c r="G111" s="1101"/>
      <c r="H111" s="1101"/>
      <c r="I111" s="1101"/>
      <c r="J111" s="71"/>
      <c r="K111" s="92"/>
      <c r="L111" s="34"/>
      <c r="M111" s="67"/>
      <c r="N111" s="1"/>
      <c r="O111" s="1"/>
      <c r="P111" s="1"/>
      <c r="Q111" s="1101"/>
      <c r="R111" s="1101"/>
      <c r="S111" s="1101"/>
      <c r="T111" s="1101"/>
    </row>
    <row r="112" spans="1:20" ht="15">
      <c r="A112" s="1101"/>
      <c r="C112" s="81"/>
      <c r="D112" s="81"/>
      <c r="E112" s="125"/>
      <c r="F112" s="82"/>
      <c r="G112" s="125"/>
      <c r="H112" s="102"/>
      <c r="I112" s="102"/>
      <c r="J112" s="124"/>
      <c r="K112" s="93"/>
      <c r="L112" s="42"/>
      <c r="M112" s="67"/>
      <c r="N112" s="1"/>
      <c r="O112" s="1"/>
      <c r="P112" s="1"/>
      <c r="Q112" s="1101"/>
      <c r="R112" s="1101"/>
      <c r="S112" s="1101"/>
      <c r="T112" s="1101"/>
    </row>
    <row r="113" spans="1:18">
      <c r="A113" s="1099" t="s">
        <v>133</v>
      </c>
      <c r="B113" s="1099"/>
      <c r="C113" s="1099"/>
      <c r="D113" s="1099"/>
      <c r="E113" s="1099"/>
      <c r="F113" s="125"/>
      <c r="G113" s="125"/>
      <c r="H113" s="1153"/>
      <c r="I113" s="1153"/>
      <c r="J113" s="125"/>
      <c r="K113" s="91"/>
      <c r="L113" s="42"/>
      <c r="M113" s="67"/>
      <c r="N113" s="1"/>
      <c r="O113" s="1"/>
      <c r="P113" s="1"/>
      <c r="Q113" s="1"/>
      <c r="R113" s="1"/>
    </row>
    <row r="114" spans="1:18" ht="27" thickBot="1">
      <c r="A114" s="1139" t="s">
        <v>134</v>
      </c>
      <c r="B114" s="1139" t="s">
        <v>135</v>
      </c>
      <c r="C114" s="1139" t="s">
        <v>136</v>
      </c>
      <c r="D114" s="1139" t="s">
        <v>137</v>
      </c>
      <c r="E114" s="1139" t="s">
        <v>138</v>
      </c>
      <c r="F114" s="218"/>
      <c r="G114" s="219"/>
      <c r="H114" s="220"/>
      <c r="I114" s="220"/>
      <c r="J114" s="220"/>
      <c r="K114" s="91"/>
      <c r="M114" s="67"/>
      <c r="N114" s="1"/>
      <c r="O114" s="1"/>
      <c r="P114" s="1"/>
      <c r="Q114" s="1"/>
      <c r="R114" s="1"/>
    </row>
    <row r="115" spans="1:18" ht="14.4" thickTop="1" thickBot="1">
      <c r="A115" s="60" t="s">
        <v>54</v>
      </c>
      <c r="B115" s="217">
        <v>0.05</v>
      </c>
      <c r="C115" s="217">
        <v>2E-3</v>
      </c>
      <c r="D115" s="217">
        <v>4.0000000000000001E-3</v>
      </c>
      <c r="E115" s="215">
        <v>0.96</v>
      </c>
      <c r="M115" s="67"/>
      <c r="N115" s="1"/>
      <c r="O115" s="1"/>
      <c r="P115" s="1"/>
      <c r="Q115" s="1"/>
      <c r="R115" s="1"/>
    </row>
    <row r="116" spans="1:18" ht="13.8" thickBot="1">
      <c r="A116" s="60" t="s">
        <v>55</v>
      </c>
      <c r="B116" s="217">
        <v>0.31</v>
      </c>
      <c r="C116" s="217">
        <v>2E-3</v>
      </c>
      <c r="D116" s="217">
        <v>0.05</v>
      </c>
      <c r="E116" s="215">
        <v>0.74</v>
      </c>
      <c r="L116" s="32"/>
      <c r="M116" s="67"/>
      <c r="N116" s="1"/>
      <c r="O116" s="1"/>
      <c r="P116" s="1"/>
      <c r="Q116" s="1"/>
      <c r="R116" s="1"/>
    </row>
    <row r="117" spans="1:18" ht="13.8" thickBot="1">
      <c r="A117" s="1264" t="s">
        <v>12</v>
      </c>
      <c r="B117" s="1265" t="s">
        <v>139</v>
      </c>
      <c r="C117" s="1265"/>
      <c r="D117" s="1265"/>
      <c r="E117" s="215">
        <f>E116</f>
        <v>0.74</v>
      </c>
      <c r="L117" s="32"/>
      <c r="M117" s="67"/>
      <c r="N117" s="1"/>
      <c r="O117" s="1"/>
      <c r="P117" s="1"/>
      <c r="Q117" s="1"/>
      <c r="R117" s="1"/>
    </row>
    <row r="118" spans="1:18" ht="13.8" thickBot="1">
      <c r="A118" s="1254"/>
      <c r="B118" s="1265" t="s">
        <v>140</v>
      </c>
      <c r="C118" s="1265"/>
      <c r="D118" s="1265"/>
      <c r="E118" s="215">
        <v>0.96</v>
      </c>
      <c r="K118" s="92"/>
      <c r="L118" s="66"/>
      <c r="M118" s="68"/>
      <c r="N118" s="1"/>
      <c r="O118" s="1"/>
      <c r="P118" s="1"/>
      <c r="Q118" s="1"/>
      <c r="R118" s="1"/>
    </row>
    <row r="119" spans="1:18" s="1" customFormat="1" ht="15.6" thickBot="1">
      <c r="A119" s="1118" t="s">
        <v>11</v>
      </c>
      <c r="B119" s="1265" t="s">
        <v>141</v>
      </c>
      <c r="C119" s="1265"/>
      <c r="D119" s="1265"/>
      <c r="E119" s="1265"/>
      <c r="F119" s="30"/>
      <c r="G119" s="30"/>
      <c r="H119" s="30"/>
      <c r="I119" s="30"/>
      <c r="J119" s="30"/>
      <c r="K119" s="94"/>
      <c r="L119" s="34"/>
      <c r="M119" s="67"/>
    </row>
    <row r="120" spans="1:18" s="1" customFormat="1" ht="15.6" thickBot="1">
      <c r="A120" s="1118" t="s">
        <v>86</v>
      </c>
      <c r="B120" s="217">
        <v>0.14000000000000001</v>
      </c>
      <c r="C120" s="217">
        <v>2E-3</v>
      </c>
      <c r="D120" s="217">
        <v>0.01</v>
      </c>
      <c r="E120" s="215">
        <v>0.872</v>
      </c>
      <c r="F120" s="30"/>
      <c r="G120" s="30"/>
      <c r="H120" s="30"/>
      <c r="I120" s="30"/>
      <c r="J120" s="30"/>
      <c r="K120" s="93"/>
      <c r="L120" s="68"/>
      <c r="M120" s="67"/>
    </row>
    <row r="121" spans="1:18" s="1" customFormat="1" ht="13.8" thickBot="1">
      <c r="A121" s="1118" t="s">
        <v>21</v>
      </c>
      <c r="B121" s="217">
        <v>0.33</v>
      </c>
      <c r="C121" s="217">
        <v>0.02</v>
      </c>
      <c r="D121" s="217">
        <v>0.14000000000000001</v>
      </c>
      <c r="E121" s="215">
        <v>0.82</v>
      </c>
      <c r="F121" s="30"/>
      <c r="G121" s="30"/>
      <c r="H121" s="30"/>
      <c r="I121" s="30"/>
      <c r="J121" s="30"/>
      <c r="K121" s="96"/>
      <c r="L121" s="63"/>
      <c r="M121" s="37"/>
      <c r="N121" s="1099"/>
      <c r="O121" s="1099"/>
      <c r="P121" s="1099"/>
    </row>
    <row r="122" spans="1:18" s="1" customFormat="1" ht="13.8" thickBot="1">
      <c r="A122" s="343" t="s">
        <v>88</v>
      </c>
      <c r="B122" s="1265" t="s">
        <v>142</v>
      </c>
      <c r="C122" s="1265"/>
      <c r="D122" s="1265"/>
      <c r="E122" s="215">
        <v>1</v>
      </c>
      <c r="G122" s="30"/>
      <c r="H122" s="30"/>
      <c r="I122" s="30"/>
      <c r="J122" s="30"/>
      <c r="K122" s="95"/>
      <c r="L122" s="69"/>
      <c r="M122" s="67"/>
    </row>
    <row r="123" spans="1:18" s="1" customFormat="1" ht="13.5" customHeight="1" thickBot="1">
      <c r="A123" s="1118" t="s">
        <v>89</v>
      </c>
      <c r="B123" s="217">
        <v>0.46</v>
      </c>
      <c r="C123" s="217">
        <v>0.16</v>
      </c>
      <c r="D123" s="217">
        <v>0</v>
      </c>
      <c r="E123" s="215">
        <v>0.7</v>
      </c>
      <c r="F123" s="30"/>
      <c r="G123" s="68"/>
      <c r="H123" s="30"/>
      <c r="I123" s="30"/>
      <c r="J123" s="30"/>
      <c r="K123" s="97"/>
      <c r="L123" s="66"/>
      <c r="M123" s="30"/>
      <c r="N123" s="1101"/>
      <c r="O123" s="1101"/>
      <c r="P123" s="1101"/>
    </row>
    <row r="124" spans="1:18" s="1" customFormat="1" ht="27" thickBot="1">
      <c r="A124" s="1118" t="s">
        <v>20</v>
      </c>
      <c r="B124" s="1265" t="s">
        <v>143</v>
      </c>
      <c r="C124" s="1265"/>
      <c r="D124" s="1265"/>
      <c r="E124" s="1265"/>
      <c r="F124" s="30"/>
      <c r="G124" s="30"/>
      <c r="H124" s="30"/>
      <c r="I124" s="30"/>
      <c r="J124" s="30"/>
      <c r="K124" s="94"/>
      <c r="L124" s="66"/>
      <c r="M124" s="30"/>
      <c r="N124" s="1101"/>
      <c r="O124" s="1101"/>
      <c r="P124" s="1101"/>
    </row>
    <row r="125" spans="1:18" s="1" customFormat="1" ht="13.8" thickBot="1">
      <c r="A125" s="1118" t="s">
        <v>19</v>
      </c>
      <c r="B125" s="1265" t="s">
        <v>144</v>
      </c>
      <c r="C125" s="1265"/>
      <c r="D125" s="1265"/>
      <c r="E125" s="1265"/>
      <c r="F125" s="1099"/>
      <c r="G125" s="30"/>
      <c r="H125" s="1099"/>
      <c r="I125" s="1099"/>
      <c r="J125" s="1099"/>
      <c r="K125" s="94"/>
      <c r="L125" s="66"/>
      <c r="M125" s="30"/>
      <c r="N125" s="1101"/>
      <c r="O125" s="1101"/>
      <c r="P125" s="1101"/>
    </row>
    <row r="126" spans="1:18" s="1" customFormat="1" ht="15.6" thickBot="1">
      <c r="A126" s="1118" t="s">
        <v>91</v>
      </c>
      <c r="B126" s="1265" t="s">
        <v>218</v>
      </c>
      <c r="C126" s="1265"/>
      <c r="D126" s="1265"/>
      <c r="E126" s="1265"/>
      <c r="F126" s="100"/>
      <c r="G126" s="100"/>
      <c r="H126" s="100"/>
      <c r="I126" s="100"/>
      <c r="J126" s="100"/>
      <c r="K126" s="94"/>
      <c r="L126" s="34"/>
      <c r="M126" s="30"/>
      <c r="N126" s="1101"/>
      <c r="O126" s="1101"/>
      <c r="P126" s="1101"/>
    </row>
    <row r="127" spans="1:18" s="1" customFormat="1" ht="15.6" thickBot="1">
      <c r="A127" s="1118" t="s">
        <v>93</v>
      </c>
      <c r="B127" s="1265" t="s">
        <v>218</v>
      </c>
      <c r="C127" s="1265"/>
      <c r="D127" s="1265"/>
      <c r="E127" s="1265"/>
      <c r="F127" s="30"/>
      <c r="G127" s="30"/>
      <c r="H127" s="65"/>
      <c r="I127" s="65"/>
      <c r="J127" s="65"/>
      <c r="K127" s="93"/>
      <c r="L127" s="68"/>
      <c r="M127" s="30"/>
      <c r="N127" s="1101"/>
      <c r="O127" s="1101"/>
      <c r="P127" s="1101"/>
    </row>
    <row r="128" spans="1:18" s="1" customFormat="1" ht="27" thickBot="1">
      <c r="A128" s="1118" t="s">
        <v>14</v>
      </c>
      <c r="B128" s="1268" t="s">
        <v>146</v>
      </c>
      <c r="C128" s="1268"/>
      <c r="D128" s="1268"/>
      <c r="E128" s="1268"/>
      <c r="F128" s="30"/>
      <c r="G128" s="30"/>
      <c r="H128" s="102"/>
      <c r="I128" s="102"/>
      <c r="J128" s="124"/>
      <c r="K128" s="96"/>
      <c r="L128" s="63"/>
      <c r="M128" s="30"/>
      <c r="N128" s="1101"/>
      <c r="O128" s="1101"/>
      <c r="P128" s="1101"/>
      <c r="Q128" s="1101"/>
      <c r="R128" s="1101"/>
    </row>
    <row r="129" spans="1:18" s="1" customFormat="1" ht="27" thickBot="1">
      <c r="A129" s="1118" t="s">
        <v>24</v>
      </c>
      <c r="B129" s="1293"/>
      <c r="C129" s="1293"/>
      <c r="D129" s="1293"/>
      <c r="E129" s="1293"/>
      <c r="F129" s="38"/>
      <c r="G129" s="30"/>
      <c r="H129" s="102"/>
      <c r="I129" s="102"/>
      <c r="J129" s="124"/>
      <c r="K129" s="95"/>
      <c r="L129" s="69"/>
      <c r="M129" s="30"/>
      <c r="N129" s="1101"/>
      <c r="O129" s="1101"/>
      <c r="P129" s="1101"/>
      <c r="Q129" s="1099"/>
      <c r="R129" s="1099"/>
    </row>
    <row r="130" spans="1:18" s="1" customFormat="1" ht="15.6" thickBot="1">
      <c r="A130" s="1122" t="s">
        <v>15</v>
      </c>
      <c r="B130" s="1270"/>
      <c r="C130" s="1270"/>
      <c r="D130" s="1270"/>
      <c r="E130" s="1270"/>
      <c r="F130" s="125"/>
      <c r="G130" s="82"/>
      <c r="H130" s="82"/>
      <c r="I130" s="124"/>
      <c r="J130" s="124"/>
      <c r="K130" s="97"/>
      <c r="L130" s="34"/>
      <c r="M130" s="30"/>
      <c r="N130" s="1101"/>
      <c r="O130" s="1101"/>
      <c r="P130" s="1101"/>
      <c r="Q130" s="1101"/>
      <c r="R130" s="1101"/>
    </row>
    <row r="131" spans="1:18" s="1" customFormat="1" ht="15.6" thickBot="1">
      <c r="A131" s="608" t="s">
        <v>219</v>
      </c>
      <c r="B131" s="609" t="s">
        <v>148</v>
      </c>
      <c r="C131" s="609" t="s">
        <v>148</v>
      </c>
      <c r="D131" s="609" t="s">
        <v>148</v>
      </c>
      <c r="E131" s="610" t="s">
        <v>220</v>
      </c>
      <c r="F131" s="125"/>
      <c r="G131" s="348"/>
      <c r="H131" s="348"/>
      <c r="I131" s="124"/>
      <c r="J131" s="124"/>
      <c r="K131" s="97"/>
      <c r="L131" s="34"/>
      <c r="M131" s="30"/>
      <c r="N131" s="1101"/>
      <c r="O131" s="1101"/>
      <c r="P131" s="1101"/>
      <c r="Q131" s="1101"/>
      <c r="R131" s="1101"/>
    </row>
    <row r="132" spans="1:18" s="1" customFormat="1" ht="15.6" thickBot="1">
      <c r="A132" s="1033" t="s">
        <v>221</v>
      </c>
      <c r="B132" s="348"/>
      <c r="C132" s="348"/>
      <c r="D132" s="348"/>
      <c r="E132" s="348"/>
      <c r="F132" s="125"/>
      <c r="G132" s="348"/>
      <c r="H132" s="348"/>
      <c r="I132" s="124"/>
      <c r="J132" s="124"/>
      <c r="K132" s="97"/>
      <c r="L132" s="34"/>
      <c r="M132" s="30"/>
      <c r="N132" s="1101"/>
      <c r="O132" s="1101"/>
      <c r="P132" s="1101"/>
      <c r="Q132" s="1101"/>
      <c r="R132" s="1101"/>
    </row>
    <row r="133" spans="1:18" s="1" customFormat="1" ht="26.25" customHeight="1">
      <c r="A133" s="115"/>
      <c r="B133" s="120"/>
      <c r="C133" s="121"/>
      <c r="D133" s="121"/>
      <c r="E133" s="121"/>
      <c r="F133" s="30"/>
      <c r="G133" s="30"/>
      <c r="H133" s="30"/>
      <c r="I133" s="30"/>
      <c r="J133" s="30"/>
      <c r="K133" s="93"/>
      <c r="L133" s="63"/>
      <c r="M133" s="30"/>
      <c r="N133" s="1101"/>
      <c r="O133" s="1101"/>
      <c r="P133" s="1101"/>
      <c r="Q133" s="1101"/>
      <c r="R133" s="1101"/>
    </row>
    <row r="134" spans="1:18">
      <c r="A134" s="1099" t="s">
        <v>151</v>
      </c>
      <c r="B134" s="1099"/>
      <c r="C134" s="1099"/>
      <c r="D134" s="1099"/>
      <c r="E134" s="1099"/>
      <c r="F134" s="1099"/>
      <c r="G134" s="1099"/>
      <c r="H134" s="1099"/>
      <c r="I134" s="1099"/>
      <c r="N134" s="1101"/>
      <c r="O134" s="1101"/>
      <c r="P134" s="1101"/>
      <c r="Q134" s="1101"/>
      <c r="R134" s="1101"/>
    </row>
    <row r="135" spans="1:18" ht="27" thickBot="1">
      <c r="A135" s="1116" t="s">
        <v>60</v>
      </c>
      <c r="B135" s="1116" t="s">
        <v>78</v>
      </c>
      <c r="C135" s="602" t="s">
        <v>152</v>
      </c>
      <c r="D135" s="497" t="s">
        <v>152</v>
      </c>
      <c r="E135" s="497" t="s">
        <v>153</v>
      </c>
      <c r="F135" s="497" t="s">
        <v>154</v>
      </c>
      <c r="G135" s="497" t="s">
        <v>155</v>
      </c>
      <c r="H135" s="497" t="s">
        <v>156</v>
      </c>
      <c r="N135" s="1101"/>
      <c r="O135" s="1101"/>
      <c r="P135" s="1101"/>
      <c r="Q135" s="1101"/>
      <c r="R135" s="1101"/>
    </row>
    <row r="136" spans="1:18" ht="13.8" thickBot="1">
      <c r="A136" s="108"/>
      <c r="B136" s="109"/>
      <c r="C136" s="118" t="s">
        <v>157</v>
      </c>
      <c r="D136" s="1276" t="s">
        <v>158</v>
      </c>
      <c r="E136" s="1271"/>
      <c r="F136" s="1271"/>
      <c r="G136" s="1271"/>
      <c r="H136" s="1271"/>
      <c r="N136" s="1101"/>
      <c r="O136" s="1101"/>
      <c r="P136" s="1101"/>
      <c r="Q136" s="1101"/>
      <c r="R136" s="1101"/>
    </row>
    <row r="137" spans="1:18" ht="14.4" thickTop="1" thickBot="1">
      <c r="A137" s="1272" t="s">
        <v>69</v>
      </c>
      <c r="B137" s="343" t="s">
        <v>54</v>
      </c>
      <c r="C137" s="603">
        <v>2.5707216363941647</v>
      </c>
      <c r="D137" s="376">
        <v>1.4800846795949858</v>
      </c>
      <c r="E137" s="376">
        <v>1.7137175222789027</v>
      </c>
      <c r="F137" s="376">
        <v>2.5370310941750498</v>
      </c>
      <c r="G137" s="376">
        <v>1.9327475213842635</v>
      </c>
      <c r="H137" s="376">
        <v>0.71384718574437855</v>
      </c>
      <c r="N137" s="1101"/>
      <c r="O137" s="1101"/>
      <c r="P137" s="1101"/>
      <c r="Q137" s="1101"/>
      <c r="R137" s="1101"/>
    </row>
    <row r="138" spans="1:18" ht="13.8" thickBot="1">
      <c r="A138" s="1292"/>
      <c r="B138" s="343" t="s">
        <v>55</v>
      </c>
      <c r="C138" s="603">
        <v>0.20381558125722163</v>
      </c>
      <c r="D138" s="376">
        <v>1.0802663872645537</v>
      </c>
      <c r="E138" s="376">
        <v>1.3886186786070764</v>
      </c>
      <c r="F138" s="376">
        <v>1.47545420138258</v>
      </c>
      <c r="G138" s="376">
        <v>2.1929040441085057</v>
      </c>
      <c r="H138" s="376">
        <v>0.62624804477338802</v>
      </c>
      <c r="N138" s="1101"/>
      <c r="O138" s="1101"/>
      <c r="P138" s="1101"/>
      <c r="Q138" s="1101"/>
      <c r="R138" s="1101"/>
    </row>
    <row r="139" spans="1:18" ht="13.8" thickBot="1">
      <c r="A139" s="1292"/>
      <c r="B139" s="343" t="s">
        <v>12</v>
      </c>
      <c r="C139" s="603" t="s">
        <v>107</v>
      </c>
      <c r="D139" s="376" t="s">
        <v>107</v>
      </c>
      <c r="E139" s="376" t="s">
        <v>107</v>
      </c>
      <c r="F139" s="376" t="s">
        <v>107</v>
      </c>
      <c r="G139" s="376" t="s">
        <v>107</v>
      </c>
      <c r="H139" s="376" t="s">
        <v>107</v>
      </c>
      <c r="N139" s="1101"/>
      <c r="O139" s="1101"/>
      <c r="P139" s="1101"/>
      <c r="Q139" s="1101"/>
      <c r="R139" s="1101"/>
    </row>
    <row r="140" spans="1:18" ht="13.8" thickBot="1">
      <c r="A140" s="1292"/>
      <c r="B140" s="343" t="s">
        <v>11</v>
      </c>
      <c r="C140" s="603" t="s">
        <v>107</v>
      </c>
      <c r="D140" s="376" t="s">
        <v>107</v>
      </c>
      <c r="E140" s="376" t="s">
        <v>107</v>
      </c>
      <c r="F140" s="376" t="s">
        <v>107</v>
      </c>
      <c r="G140" s="376" t="s">
        <v>107</v>
      </c>
      <c r="H140" s="376" t="s">
        <v>107</v>
      </c>
      <c r="N140" s="1101"/>
      <c r="O140" s="1101"/>
      <c r="P140" s="1101"/>
      <c r="Q140" s="1101"/>
      <c r="R140" s="1101"/>
    </row>
    <row r="141" spans="1:18" ht="13.8" thickBot="1">
      <c r="A141" s="1292"/>
      <c r="B141" s="343" t="s">
        <v>57</v>
      </c>
      <c r="C141" s="603" t="s">
        <v>107</v>
      </c>
      <c r="D141" s="376" t="s">
        <v>107</v>
      </c>
      <c r="E141" s="376" t="s">
        <v>107</v>
      </c>
      <c r="F141" s="376" t="s">
        <v>107</v>
      </c>
      <c r="G141" s="376" t="s">
        <v>107</v>
      </c>
      <c r="H141" s="376" t="s">
        <v>107</v>
      </c>
      <c r="N141" s="1101"/>
      <c r="O141" s="1101"/>
      <c r="P141" s="1101"/>
      <c r="Q141" s="1101"/>
      <c r="R141" s="1101"/>
    </row>
    <row r="142" spans="1:18" ht="13.8" thickBot="1">
      <c r="A142" s="1273" t="s">
        <v>70</v>
      </c>
      <c r="B142" s="343" t="s">
        <v>21</v>
      </c>
      <c r="C142" s="603">
        <v>0.65300902779583925</v>
      </c>
      <c r="D142" s="376">
        <v>0.87732152141127817</v>
      </c>
      <c r="E142" s="376">
        <v>1.0898596345672398</v>
      </c>
      <c r="F142" s="376">
        <v>1.3996964550818654</v>
      </c>
      <c r="G142" s="376">
        <v>1.1480460568550075</v>
      </c>
      <c r="H142" s="376">
        <v>0.6885055346864517</v>
      </c>
      <c r="N142" s="1101"/>
      <c r="O142" s="1101"/>
      <c r="P142" s="1101"/>
      <c r="Q142" s="1101"/>
      <c r="R142" s="1101"/>
    </row>
    <row r="143" spans="1:18" ht="13.8" thickBot="1">
      <c r="A143" s="1273"/>
      <c r="B143" s="343" t="s">
        <v>88</v>
      </c>
      <c r="C143" s="603">
        <v>0.82371728862451854</v>
      </c>
      <c r="D143" s="376">
        <v>0.85191281072592284</v>
      </c>
      <c r="E143" s="376">
        <v>0.94949453197956146</v>
      </c>
      <c r="F143" s="376">
        <v>0.85191281072592284</v>
      </c>
      <c r="G143" s="376" t="s">
        <v>159</v>
      </c>
      <c r="H143" s="376">
        <v>0.35245353932613877</v>
      </c>
      <c r="N143" s="1101"/>
      <c r="O143" s="1101"/>
      <c r="P143" s="1101"/>
      <c r="Q143" s="1101"/>
      <c r="R143" s="1101"/>
    </row>
    <row r="144" spans="1:18" ht="13.8" thickBot="1">
      <c r="A144" s="1274"/>
      <c r="B144" s="343" t="s">
        <v>160</v>
      </c>
      <c r="C144" s="603">
        <v>1.441605744482735</v>
      </c>
      <c r="D144" s="376">
        <v>1.6899386489808932</v>
      </c>
      <c r="E144" s="376">
        <v>1.9758995963286523</v>
      </c>
      <c r="F144" s="376">
        <v>2.0473513888394423</v>
      </c>
      <c r="G144" s="376">
        <v>4.2629941300990684</v>
      </c>
      <c r="H144" s="376">
        <v>0.51028443325623785</v>
      </c>
      <c r="J144" s="125"/>
      <c r="N144" s="1101"/>
      <c r="O144" s="1101"/>
      <c r="P144" s="1101"/>
      <c r="Q144" s="1101"/>
      <c r="R144" s="1101"/>
    </row>
    <row r="145" spans="1:18" ht="13.8" thickBot="1">
      <c r="A145" s="1275" t="s">
        <v>71</v>
      </c>
      <c r="B145" s="343" t="s">
        <v>20</v>
      </c>
      <c r="C145" s="603">
        <v>0.64520525576700061</v>
      </c>
      <c r="D145" s="376">
        <v>0.59158542494863464</v>
      </c>
      <c r="E145" s="376">
        <v>0.59158542494863464</v>
      </c>
      <c r="F145" s="376">
        <v>0.59158542494863464</v>
      </c>
      <c r="G145" s="376" t="s">
        <v>159</v>
      </c>
      <c r="H145" s="376">
        <v>0.33632782821722251</v>
      </c>
      <c r="N145" s="1101"/>
      <c r="O145" s="1101"/>
      <c r="P145" s="1101"/>
      <c r="Q145" s="1101"/>
      <c r="R145" s="1101"/>
    </row>
    <row r="146" spans="1:18" ht="13.8" thickBot="1">
      <c r="A146" s="1292"/>
      <c r="B146" s="343" t="s">
        <v>19</v>
      </c>
      <c r="C146" s="603">
        <v>2.2263834444140738</v>
      </c>
      <c r="D146" s="376">
        <v>2.0643483231707287</v>
      </c>
      <c r="E146" s="376">
        <v>2.0643483231707287</v>
      </c>
      <c r="F146" s="376">
        <v>2.0643483231707287</v>
      </c>
      <c r="G146" s="376" t="s">
        <v>159</v>
      </c>
      <c r="H146" s="376">
        <v>0.53916646300375581</v>
      </c>
      <c r="N146" s="1101"/>
      <c r="O146" s="1101"/>
      <c r="P146" s="1101"/>
      <c r="Q146" s="1101"/>
      <c r="R146" s="1101"/>
    </row>
    <row r="147" spans="1:18" ht="13.8" thickBot="1">
      <c r="A147" s="1292"/>
      <c r="B147" s="343" t="s">
        <v>91</v>
      </c>
      <c r="C147" s="603" t="s">
        <v>107</v>
      </c>
      <c r="D147" s="376" t="s">
        <v>107</v>
      </c>
      <c r="E147" s="376" t="s">
        <v>107</v>
      </c>
      <c r="F147" s="376" t="s">
        <v>107</v>
      </c>
      <c r="G147" s="376" t="s">
        <v>107</v>
      </c>
      <c r="H147" s="376" t="s">
        <v>107</v>
      </c>
      <c r="M147" s="125"/>
      <c r="N147" s="1153"/>
      <c r="O147" s="1153"/>
      <c r="P147" s="1153"/>
      <c r="Q147" s="1101"/>
      <c r="R147" s="1101"/>
    </row>
    <row r="148" spans="1:18" ht="13.8" thickBot="1">
      <c r="A148" s="1292"/>
      <c r="B148" s="343" t="s">
        <v>93</v>
      </c>
      <c r="C148" s="603" t="s">
        <v>107</v>
      </c>
      <c r="D148" s="376" t="s">
        <v>107</v>
      </c>
      <c r="E148" s="376" t="s">
        <v>107</v>
      </c>
      <c r="F148" s="376" t="s">
        <v>107</v>
      </c>
      <c r="G148" s="376" t="s">
        <v>107</v>
      </c>
      <c r="H148" s="376" t="s">
        <v>107</v>
      </c>
      <c r="M148" s="125"/>
      <c r="N148" s="1153"/>
      <c r="O148" s="1153"/>
      <c r="P148" s="1153"/>
      <c r="Q148" s="1101"/>
      <c r="R148" s="1101"/>
    </row>
    <row r="149" spans="1:18" ht="13.8" thickBot="1">
      <c r="A149" s="1266" t="s">
        <v>72</v>
      </c>
      <c r="B149" s="343" t="s">
        <v>14</v>
      </c>
      <c r="C149" s="603">
        <v>2.5093807070498078</v>
      </c>
      <c r="D149" s="376">
        <v>2.0876738469168914</v>
      </c>
      <c r="E149" s="376">
        <v>2.4233115740393094</v>
      </c>
      <c r="F149" s="376">
        <v>2.8277194322817794</v>
      </c>
      <c r="G149" s="376">
        <v>0.97085652845282289</v>
      </c>
      <c r="H149" s="376">
        <v>1.9696699073884611</v>
      </c>
      <c r="M149" s="125"/>
      <c r="N149" s="1153"/>
      <c r="O149" s="1153"/>
      <c r="P149" s="1153"/>
      <c r="Q149" s="1101"/>
      <c r="R149" s="1101"/>
    </row>
    <row r="150" spans="1:18" ht="13.8" thickBot="1">
      <c r="A150" s="1266"/>
      <c r="B150" s="343" t="s">
        <v>24</v>
      </c>
      <c r="C150" s="603">
        <v>2.04</v>
      </c>
      <c r="D150" s="376">
        <v>1.625099646772999</v>
      </c>
      <c r="E150" s="376">
        <v>1.8868804990393921</v>
      </c>
      <c r="F150" s="376">
        <v>2.064386801040937</v>
      </c>
      <c r="G150" s="376">
        <v>1.2088171481657524</v>
      </c>
      <c r="H150" s="376">
        <v>1.3895649456312966</v>
      </c>
      <c r="M150" s="125"/>
      <c r="N150" s="1153"/>
      <c r="O150" s="1153"/>
      <c r="P150" s="1153"/>
      <c r="Q150" s="1101"/>
      <c r="R150" s="1101"/>
    </row>
    <row r="151" spans="1:18" ht="13.8" thickBot="1">
      <c r="A151" s="1267"/>
      <c r="B151" s="344" t="s">
        <v>15</v>
      </c>
      <c r="C151" s="330">
        <v>9.7382449404915388</v>
      </c>
      <c r="D151" s="604">
        <v>13.556550869413805</v>
      </c>
      <c r="E151" s="601">
        <v>13.556550869413805</v>
      </c>
      <c r="F151" s="601">
        <v>3.0189878116481399</v>
      </c>
      <c r="G151" s="601">
        <v>433.33333333333331</v>
      </c>
      <c r="H151" s="601">
        <v>3.0189878116481399</v>
      </c>
      <c r="M151" s="218"/>
      <c r="N151" s="628"/>
      <c r="O151" s="628"/>
      <c r="P151" s="628"/>
      <c r="Q151" s="1101"/>
      <c r="R151" s="1101"/>
    </row>
    <row r="152" spans="1:18" ht="13.5" customHeight="1">
      <c r="A152" s="606" t="s">
        <v>161</v>
      </c>
      <c r="B152" s="103"/>
      <c r="C152" s="329"/>
      <c r="D152" s="103"/>
      <c r="E152" s="103"/>
      <c r="F152" s="103"/>
      <c r="G152" s="103"/>
      <c r="M152" s="125"/>
      <c r="N152" s="1153"/>
      <c r="O152" s="1153"/>
      <c r="P152" s="1153"/>
      <c r="Q152" s="1101"/>
      <c r="R152" s="1101"/>
    </row>
    <row r="153" spans="1:18">
      <c r="A153" s="607" t="s">
        <v>162</v>
      </c>
      <c r="B153" s="324"/>
      <c r="C153" s="324"/>
      <c r="D153" s="324"/>
      <c r="E153" s="324"/>
      <c r="F153" s="324"/>
      <c r="G153" s="324"/>
      <c r="H153" s="324"/>
      <c r="I153" s="324"/>
      <c r="M153" s="125"/>
      <c r="N153" s="1153"/>
      <c r="O153" s="1153"/>
      <c r="P153" s="1153"/>
      <c r="Q153" s="1153"/>
      <c r="R153" s="1153"/>
    </row>
    <row r="154" spans="1:18">
      <c r="A154" s="234" t="s">
        <v>163</v>
      </c>
      <c r="B154" s="103"/>
      <c r="C154" s="103"/>
      <c r="D154" s="103"/>
      <c r="E154" s="103"/>
      <c r="F154" s="103"/>
      <c r="G154" s="103"/>
      <c r="M154" s="125"/>
      <c r="N154" s="1153"/>
      <c r="O154" s="1153"/>
      <c r="P154" s="1153"/>
      <c r="Q154" s="1153"/>
      <c r="R154" s="1153"/>
    </row>
    <row r="155" spans="1:18">
      <c r="A155" s="1120"/>
      <c r="B155" s="103"/>
      <c r="C155" s="103"/>
      <c r="D155" s="103"/>
      <c r="E155" s="103"/>
      <c r="F155" s="103"/>
      <c r="G155" s="103"/>
      <c r="M155" s="125"/>
      <c r="N155" s="1153"/>
      <c r="O155" s="1153"/>
      <c r="P155" s="1153"/>
      <c r="Q155" s="1153"/>
      <c r="R155" s="1153"/>
    </row>
    <row r="156" spans="1:18">
      <c r="A156" s="44"/>
      <c r="N156" s="1101"/>
      <c r="O156" s="1101"/>
      <c r="P156" s="1101"/>
      <c r="Q156" s="1101"/>
      <c r="R156" s="1101"/>
    </row>
    <row r="157" spans="1:18">
      <c r="A157" s="1099" t="s">
        <v>164</v>
      </c>
      <c r="B157" s="1099"/>
      <c r="C157" s="1099"/>
      <c r="D157" s="1099"/>
      <c r="E157" s="1099"/>
      <c r="F157" s="1099"/>
      <c r="N157" s="1101"/>
      <c r="O157" s="1101"/>
      <c r="P157" s="1101"/>
      <c r="Q157" s="1101"/>
      <c r="R157" s="1101"/>
    </row>
    <row r="158" spans="1:18" ht="27" thickBot="1">
      <c r="A158" s="1139"/>
      <c r="B158" s="1139" t="s">
        <v>152</v>
      </c>
      <c r="C158" s="1139" t="s">
        <v>153</v>
      </c>
      <c r="D158" s="1139" t="s">
        <v>154</v>
      </c>
      <c r="E158" s="1139" t="s">
        <v>155</v>
      </c>
      <c r="F158" s="1139" t="s">
        <v>156</v>
      </c>
      <c r="N158" s="1101"/>
      <c r="O158" s="1101"/>
      <c r="P158" s="1101"/>
      <c r="Q158" s="1101"/>
      <c r="R158" s="1101"/>
    </row>
    <row r="159" spans="1:18" ht="14.4" thickTop="1" thickBot="1">
      <c r="A159" s="110" t="s">
        <v>165</v>
      </c>
      <c r="B159" s="376">
        <v>1.4173019926614694</v>
      </c>
      <c r="C159" s="376">
        <v>1.6462910496497563</v>
      </c>
      <c r="D159" s="376">
        <v>2.0175473662322321</v>
      </c>
      <c r="E159" s="376">
        <v>2.1013190504705621</v>
      </c>
      <c r="F159" s="376">
        <v>0.72817915991497073</v>
      </c>
      <c r="N159" s="1101"/>
      <c r="O159" s="1101"/>
      <c r="P159" s="1101"/>
      <c r="Q159" s="1101"/>
      <c r="R159" s="1101"/>
    </row>
    <row r="160" spans="1:18" ht="13.8" thickBot="1">
      <c r="A160" s="110" t="s">
        <v>166</v>
      </c>
      <c r="B160" s="376">
        <v>1.3481669755013088</v>
      </c>
      <c r="C160" s="376">
        <v>1.5858142197738179</v>
      </c>
      <c r="D160" s="376">
        <v>2.0781286608820899</v>
      </c>
      <c r="E160" s="376">
        <v>2.0832705473364102</v>
      </c>
      <c r="F160" s="376">
        <v>0.65328739756874599</v>
      </c>
      <c r="N160" s="1101"/>
      <c r="O160" s="1101"/>
      <c r="P160" s="1101"/>
      <c r="Q160" s="1101"/>
      <c r="R160" s="1101"/>
    </row>
    <row r="161" spans="1:16" ht="13.8" thickBot="1">
      <c r="A161" s="111" t="s">
        <v>167</v>
      </c>
      <c r="B161" s="376">
        <v>1.1989378958175312</v>
      </c>
      <c r="C161" s="376">
        <v>1.4371136176316337</v>
      </c>
      <c r="D161" s="376">
        <v>1.6179750860545534</v>
      </c>
      <c r="E161" s="376">
        <v>2.6240133637324279</v>
      </c>
      <c r="F161" s="376">
        <v>0.54649597459464572</v>
      </c>
      <c r="N161" s="1101"/>
      <c r="O161" s="1101"/>
      <c r="P161" s="1101"/>
    </row>
    <row r="162" spans="1:16" ht="13.8" thickBot="1">
      <c r="A162" s="111" t="s">
        <v>168</v>
      </c>
      <c r="B162" s="376">
        <v>1.3998043231344357</v>
      </c>
      <c r="C162" s="376">
        <v>1.6362092492063487</v>
      </c>
      <c r="D162" s="376">
        <v>2.2810244068590748</v>
      </c>
      <c r="E162" s="376">
        <v>1.9380915336245648</v>
      </c>
      <c r="F162" s="376">
        <v>0.69581336594287257</v>
      </c>
      <c r="N162" s="1101"/>
      <c r="O162" s="1101"/>
      <c r="P162" s="1101"/>
    </row>
    <row r="163" spans="1:16" ht="13.8" thickBot="1">
      <c r="A163" s="112" t="s">
        <v>72</v>
      </c>
      <c r="B163" s="331">
        <v>2.0049947426010366</v>
      </c>
      <c r="C163" s="331">
        <v>2.2594727552634262</v>
      </c>
      <c r="D163" s="331">
        <v>2.2209815494156078</v>
      </c>
      <c r="E163" s="331">
        <v>1.4562454477114051</v>
      </c>
      <c r="F163" s="331">
        <v>1.575867760843521</v>
      </c>
      <c r="N163" s="1101"/>
      <c r="O163" s="1101"/>
      <c r="P163" s="1101"/>
    </row>
    <row r="164" spans="1:16">
      <c r="A164" s="234" t="s">
        <v>169</v>
      </c>
      <c r="N164" s="1101"/>
      <c r="O164" s="1101"/>
      <c r="P164" s="1101"/>
    </row>
    <row r="165" spans="1:16">
      <c r="A165" s="1120"/>
      <c r="N165" s="1101"/>
      <c r="O165" s="1101"/>
      <c r="P165" s="1101"/>
    </row>
    <row r="166" spans="1:16">
      <c r="A166" s="1120"/>
      <c r="M166" s="125"/>
      <c r="N166" s="1153"/>
      <c r="O166" s="1153"/>
      <c r="P166" s="1153"/>
    </row>
    <row r="167" spans="1:16">
      <c r="A167" s="1099" t="s">
        <v>170</v>
      </c>
      <c r="B167" s="1099"/>
      <c r="C167" s="1099"/>
      <c r="D167" s="1099"/>
      <c r="E167" s="1099"/>
      <c r="F167" s="1099"/>
      <c r="G167" s="1099"/>
      <c r="H167" s="1099"/>
      <c r="I167" s="1099"/>
      <c r="N167" s="1101"/>
      <c r="O167" s="1101"/>
      <c r="P167" s="1101"/>
    </row>
    <row r="168" spans="1:16" ht="27" thickBot="1">
      <c r="A168" s="1116" t="s">
        <v>60</v>
      </c>
      <c r="B168" s="1116" t="s">
        <v>78</v>
      </c>
      <c r="C168" s="602" t="s">
        <v>152</v>
      </c>
      <c r="D168" s="497" t="s">
        <v>152</v>
      </c>
      <c r="E168" s="497" t="s">
        <v>153</v>
      </c>
      <c r="F168" s="497" t="s">
        <v>154</v>
      </c>
      <c r="G168" s="497" t="s">
        <v>155</v>
      </c>
      <c r="H168" s="497" t="s">
        <v>156</v>
      </c>
      <c r="N168" s="1101"/>
      <c r="O168" s="1101"/>
      <c r="P168" s="1101"/>
    </row>
    <row r="169" spans="1:16" ht="13.8" thickBot="1">
      <c r="A169" s="108"/>
      <c r="B169" s="109"/>
      <c r="C169" s="118" t="s">
        <v>157</v>
      </c>
      <c r="D169" s="1276" t="s">
        <v>158</v>
      </c>
      <c r="E169" s="1271"/>
      <c r="F169" s="1271"/>
      <c r="G169" s="1271"/>
      <c r="H169" s="1271"/>
      <c r="N169" s="1101"/>
      <c r="O169" s="1101"/>
      <c r="P169" s="1101"/>
    </row>
    <row r="170" spans="1:16" ht="14.4" thickTop="1" thickBot="1">
      <c r="A170" s="1272" t="s">
        <v>69</v>
      </c>
      <c r="B170" s="343" t="s">
        <v>54</v>
      </c>
      <c r="C170" s="603">
        <v>2.0260189143967406</v>
      </c>
      <c r="D170" s="376">
        <v>1.5352331716947367</v>
      </c>
      <c r="E170" s="376">
        <v>1.8356196399164304</v>
      </c>
      <c r="F170" s="376">
        <v>3.6330231221470175</v>
      </c>
      <c r="G170" s="376">
        <v>1.5278244652715141</v>
      </c>
      <c r="H170" s="376">
        <v>0.92519020338284719</v>
      </c>
      <c r="N170" s="1101"/>
      <c r="O170" s="1101"/>
      <c r="P170" s="1101"/>
    </row>
    <row r="171" spans="1:16" ht="13.8" thickBot="1">
      <c r="A171" s="1292"/>
      <c r="B171" s="343" t="s">
        <v>55</v>
      </c>
      <c r="C171" s="603">
        <v>0.94499456182579733</v>
      </c>
      <c r="D171" s="376">
        <v>1.0204148970609843</v>
      </c>
      <c r="E171" s="376">
        <v>1.2692475448791007</v>
      </c>
      <c r="F171" s="376">
        <v>1.6515261767187093</v>
      </c>
      <c r="G171" s="376">
        <v>1.3210723994603066</v>
      </c>
      <c r="H171" s="376">
        <v>0.72664513552424104</v>
      </c>
      <c r="N171" s="1101"/>
      <c r="O171" s="1101"/>
      <c r="P171" s="1101"/>
    </row>
    <row r="172" spans="1:16" ht="13.8" thickBot="1">
      <c r="A172" s="1292"/>
      <c r="B172" s="343" t="s">
        <v>12</v>
      </c>
      <c r="C172" s="603">
        <v>0.35050510946768454</v>
      </c>
      <c r="D172" s="376">
        <v>0.56431476166661854</v>
      </c>
      <c r="E172" s="376">
        <v>0.71298470064903152</v>
      </c>
      <c r="F172" s="376">
        <v>0.66031636558660423</v>
      </c>
      <c r="G172" s="376">
        <v>2.0631476279786982</v>
      </c>
      <c r="H172" s="376">
        <v>0.43670912806327011</v>
      </c>
      <c r="N172" s="1101"/>
      <c r="O172" s="1101"/>
      <c r="P172" s="1101"/>
    </row>
    <row r="173" spans="1:16" ht="13.8" thickBot="1">
      <c r="A173" s="1292"/>
      <c r="B173" s="343" t="s">
        <v>11</v>
      </c>
      <c r="C173" s="603">
        <v>2.4187854881669533</v>
      </c>
      <c r="D173" s="376">
        <v>5.0606625037637469</v>
      </c>
      <c r="E173" s="376">
        <v>5.4244224288394127</v>
      </c>
      <c r="F173" s="376">
        <v>5.0606625037637469</v>
      </c>
      <c r="G173" s="376">
        <v>14.103013709458157</v>
      </c>
      <c r="H173" s="376">
        <v>0.62868694081003662</v>
      </c>
      <c r="N173" s="1101"/>
      <c r="O173" s="1101"/>
      <c r="P173" s="1101"/>
    </row>
    <row r="174" spans="1:16" ht="13.8" thickBot="1">
      <c r="A174" s="1292"/>
      <c r="B174" s="343" t="s">
        <v>57</v>
      </c>
      <c r="C174" s="603">
        <v>1.2869800957471398</v>
      </c>
      <c r="D174" s="376">
        <v>0.99963480228282509</v>
      </c>
      <c r="E174" s="376">
        <v>1.1959975730783243</v>
      </c>
      <c r="F174" s="376">
        <v>1.6351611401466801</v>
      </c>
      <c r="G174" s="376">
        <v>1.339258887121257</v>
      </c>
      <c r="H174" s="376">
        <v>0.71685999647860632</v>
      </c>
      <c r="N174" s="1101"/>
      <c r="O174" s="1101"/>
      <c r="P174" s="1101"/>
    </row>
    <row r="175" spans="1:16" ht="13.8" thickBot="1">
      <c r="A175" s="1273" t="s">
        <v>70</v>
      </c>
      <c r="B175" s="343" t="s">
        <v>21</v>
      </c>
      <c r="C175" s="603">
        <v>0.88249090833294541</v>
      </c>
      <c r="D175" s="376">
        <v>1.1934869602705231</v>
      </c>
      <c r="E175" s="376">
        <v>1.4068914406785631</v>
      </c>
      <c r="F175" s="376">
        <v>1.9830161856925617</v>
      </c>
      <c r="G175" s="376">
        <v>1.6821295101094744</v>
      </c>
      <c r="H175" s="376">
        <v>0.70719900480663866</v>
      </c>
      <c r="N175" s="1101"/>
      <c r="O175" s="1101"/>
      <c r="P175" s="1101"/>
    </row>
    <row r="176" spans="1:16" ht="13.8" thickBot="1">
      <c r="A176" s="1273"/>
      <c r="B176" s="343" t="s">
        <v>88</v>
      </c>
      <c r="C176" s="603">
        <v>1.2766478321815933</v>
      </c>
      <c r="D176" s="376">
        <v>1.2911523939098977</v>
      </c>
      <c r="E176" s="376">
        <v>1.4101973197460347</v>
      </c>
      <c r="F176" s="376">
        <v>1.2892305149104186</v>
      </c>
      <c r="G176" s="376" t="s">
        <v>159</v>
      </c>
      <c r="H176" s="376">
        <v>0.4014964679572266</v>
      </c>
      <c r="N176" s="1101"/>
      <c r="O176" s="1101"/>
      <c r="P176" s="1101"/>
    </row>
    <row r="177" spans="1:18" ht="13.8" thickBot="1">
      <c r="A177" s="1274"/>
      <c r="B177" s="343" t="s">
        <v>160</v>
      </c>
      <c r="C177" s="603">
        <v>1.3483882813403998</v>
      </c>
      <c r="D177" s="376">
        <v>1.117879593008549</v>
      </c>
      <c r="E177" s="376">
        <v>1.2425744212164154</v>
      </c>
      <c r="F177" s="376">
        <v>1.7720529449773932</v>
      </c>
      <c r="G177" s="376">
        <v>3.1413081036370962</v>
      </c>
      <c r="H177" s="376">
        <v>0.43924711286567686</v>
      </c>
      <c r="J177" s="125"/>
      <c r="N177" s="1101"/>
      <c r="O177" s="1101"/>
      <c r="P177" s="1101"/>
      <c r="Q177" s="1101"/>
      <c r="R177" s="1101"/>
    </row>
    <row r="178" spans="1:18" ht="13.8" thickBot="1">
      <c r="A178" s="1275" t="s">
        <v>71</v>
      </c>
      <c r="B178" s="343" t="s">
        <v>20</v>
      </c>
      <c r="C178" s="603">
        <v>0.4374928439027328</v>
      </c>
      <c r="D178" s="376">
        <v>0.42593959746291021</v>
      </c>
      <c r="E178" s="376">
        <v>0.42593959746291016</v>
      </c>
      <c r="F178" s="376">
        <v>0.42593959746291021</v>
      </c>
      <c r="G178" s="376" t="s">
        <v>159</v>
      </c>
      <c r="H178" s="376">
        <v>0.23637819212707747</v>
      </c>
      <c r="N178" s="1101"/>
      <c r="O178" s="1101"/>
      <c r="P178" s="1101"/>
      <c r="Q178" s="1101"/>
      <c r="R178" s="1101"/>
    </row>
    <row r="179" spans="1:18" ht="13.8" thickBot="1">
      <c r="A179" s="1292"/>
      <c r="B179" s="343" t="s">
        <v>19</v>
      </c>
      <c r="C179" s="603">
        <v>1.2586405500301041</v>
      </c>
      <c r="D179" s="376">
        <v>1.2597542959040819</v>
      </c>
      <c r="E179" s="376">
        <v>1.2597542959040824</v>
      </c>
      <c r="F179" s="376">
        <v>1.2597542959040819</v>
      </c>
      <c r="G179" s="376" t="s">
        <v>159</v>
      </c>
      <c r="H179" s="376">
        <v>0.42563434871795786</v>
      </c>
      <c r="N179" s="1101"/>
      <c r="O179" s="1101"/>
      <c r="P179" s="1101"/>
      <c r="Q179" s="1101"/>
      <c r="R179" s="1101"/>
    </row>
    <row r="180" spans="1:18" ht="13.8" thickBot="1">
      <c r="A180" s="1292"/>
      <c r="B180" s="343" t="s">
        <v>91</v>
      </c>
      <c r="C180" s="603" t="s">
        <v>107</v>
      </c>
      <c r="D180" s="376" t="s">
        <v>107</v>
      </c>
      <c r="E180" s="376" t="s">
        <v>107</v>
      </c>
      <c r="F180" s="376" t="s">
        <v>107</v>
      </c>
      <c r="G180" s="376" t="s">
        <v>107</v>
      </c>
      <c r="H180" s="376" t="s">
        <v>107</v>
      </c>
      <c r="M180" s="125"/>
      <c r="N180" s="1153"/>
      <c r="O180" s="1153"/>
      <c r="P180" s="1153"/>
      <c r="Q180" s="1101"/>
      <c r="R180" s="1101"/>
    </row>
    <row r="181" spans="1:18" ht="13.8" thickBot="1">
      <c r="A181" s="1292"/>
      <c r="B181" s="343" t="s">
        <v>93</v>
      </c>
      <c r="C181" s="603" t="s">
        <v>107</v>
      </c>
      <c r="D181" s="376" t="s">
        <v>107</v>
      </c>
      <c r="E181" s="376" t="s">
        <v>107</v>
      </c>
      <c r="F181" s="376" t="s">
        <v>107</v>
      </c>
      <c r="G181" s="376" t="s">
        <v>107</v>
      </c>
      <c r="H181" s="376" t="s">
        <v>107</v>
      </c>
      <c r="M181" s="125"/>
      <c r="N181" s="1153"/>
      <c r="O181" s="1153"/>
      <c r="P181" s="1153"/>
      <c r="Q181" s="1101"/>
      <c r="R181" s="1101"/>
    </row>
    <row r="182" spans="1:18" ht="13.8" thickBot="1">
      <c r="A182" s="1266" t="s">
        <v>72</v>
      </c>
      <c r="B182" s="343" t="s">
        <v>14</v>
      </c>
      <c r="C182" s="603">
        <v>1.6621195033968552</v>
      </c>
      <c r="D182" s="376">
        <v>1.819064025480553</v>
      </c>
      <c r="E182" s="376">
        <v>2.1097927439145412</v>
      </c>
      <c r="F182" s="376">
        <v>2.9137670458219183</v>
      </c>
      <c r="G182" s="376">
        <v>0.3025165960369019</v>
      </c>
      <c r="H182" s="376">
        <v>2.4143306008980736</v>
      </c>
      <c r="M182" s="125"/>
      <c r="N182" s="1153"/>
      <c r="O182" s="1153"/>
      <c r="P182" s="1153"/>
      <c r="Q182" s="1101"/>
      <c r="R182" s="1101"/>
    </row>
    <row r="183" spans="1:18" ht="13.8" thickBot="1">
      <c r="A183" s="1266"/>
      <c r="B183" s="343" t="s">
        <v>24</v>
      </c>
      <c r="C183" s="603">
        <v>2.2358830585218787</v>
      </c>
      <c r="D183" s="376">
        <v>2.3293965885177554</v>
      </c>
      <c r="E183" s="376">
        <v>2.7019260925223065</v>
      </c>
      <c r="F183" s="376">
        <v>4.6672367732413322</v>
      </c>
      <c r="G183" s="376">
        <v>0.75995277379190163</v>
      </c>
      <c r="H183" s="376">
        <v>2.5026179385328917</v>
      </c>
      <c r="M183" s="125"/>
      <c r="N183" s="1153"/>
      <c r="O183" s="1153"/>
      <c r="P183" s="1153"/>
      <c r="Q183" s="1101"/>
      <c r="R183" s="1101"/>
    </row>
    <row r="184" spans="1:18" ht="13.8" thickBot="1">
      <c r="A184" s="1267"/>
      <c r="B184" s="344" t="s">
        <v>15</v>
      </c>
      <c r="C184" s="330">
        <v>7.9549766738530083</v>
      </c>
      <c r="D184" s="604">
        <v>7.5928081186826377</v>
      </c>
      <c r="E184" s="601">
        <v>7.5928081186826368</v>
      </c>
      <c r="F184" s="601">
        <v>2.4209131654972444</v>
      </c>
      <c r="G184" s="601" t="s">
        <v>159</v>
      </c>
      <c r="H184" s="601">
        <v>2.4209131654972444</v>
      </c>
      <c r="M184" s="218"/>
      <c r="N184" s="628"/>
      <c r="O184" s="628"/>
      <c r="P184" s="628"/>
      <c r="Q184" s="1101"/>
      <c r="R184" s="1101"/>
    </row>
    <row r="185" spans="1:18" ht="13.5" customHeight="1">
      <c r="A185" s="606" t="s">
        <v>161</v>
      </c>
      <c r="B185" s="103"/>
      <c r="C185" s="329"/>
      <c r="D185" s="103"/>
      <c r="E185" s="103"/>
      <c r="F185" s="103"/>
      <c r="G185" s="103"/>
      <c r="M185" s="125"/>
      <c r="N185" s="1153"/>
      <c r="O185" s="1153"/>
      <c r="P185" s="1153"/>
      <c r="Q185" s="1101"/>
      <c r="R185" s="1101"/>
    </row>
    <row r="186" spans="1:18">
      <c r="A186" s="607" t="s">
        <v>162</v>
      </c>
      <c r="B186" s="324"/>
      <c r="C186" s="324"/>
      <c r="D186" s="324"/>
      <c r="E186" s="324"/>
      <c r="F186" s="324"/>
      <c r="G186" s="324"/>
      <c r="H186" s="324"/>
      <c r="I186" s="324"/>
      <c r="M186" s="125"/>
      <c r="N186" s="1153"/>
      <c r="O186" s="1153"/>
      <c r="P186" s="1153"/>
      <c r="Q186" s="1153"/>
      <c r="R186" s="1153"/>
    </row>
    <row r="187" spans="1:18">
      <c r="A187" s="234" t="s">
        <v>163</v>
      </c>
      <c r="B187" s="103"/>
      <c r="C187" s="103"/>
      <c r="D187" s="103"/>
      <c r="E187" s="103"/>
      <c r="F187" s="103"/>
      <c r="G187" s="103"/>
      <c r="M187" s="125"/>
      <c r="N187" s="1153"/>
      <c r="O187" s="1153"/>
      <c r="P187" s="1153"/>
      <c r="Q187" s="1153"/>
      <c r="R187" s="1153"/>
    </row>
    <row r="188" spans="1:18">
      <c r="A188" s="1120"/>
      <c r="B188" s="103"/>
      <c r="C188" s="103"/>
      <c r="D188" s="103"/>
      <c r="E188" s="103"/>
      <c r="F188" s="103"/>
      <c r="G188" s="103"/>
      <c r="M188" s="125"/>
      <c r="N188" s="1153"/>
      <c r="O188" s="1153"/>
      <c r="P188" s="1153"/>
      <c r="Q188" s="1153"/>
      <c r="R188" s="1153"/>
    </row>
    <row r="189" spans="1:18">
      <c r="A189" s="1120"/>
      <c r="B189" s="103"/>
      <c r="C189" s="103"/>
      <c r="D189" s="103"/>
      <c r="E189" s="103"/>
      <c r="F189" s="103"/>
      <c r="G189" s="103"/>
      <c r="N189" s="1101"/>
      <c r="O189" s="1101"/>
      <c r="P189" s="1101"/>
      <c r="Q189" s="1153"/>
      <c r="R189" s="1153"/>
    </row>
    <row r="190" spans="1:18">
      <c r="A190" s="1099" t="s">
        <v>171</v>
      </c>
      <c r="B190" s="1099"/>
      <c r="C190" s="1099"/>
      <c r="D190" s="1099"/>
      <c r="E190" s="1099"/>
      <c r="F190" s="1099"/>
      <c r="N190" s="1101"/>
      <c r="O190" s="1101"/>
      <c r="P190" s="1101"/>
      <c r="Q190" s="1101"/>
      <c r="R190" s="1101"/>
    </row>
    <row r="191" spans="1:18" ht="27" thickBot="1">
      <c r="A191" s="1139"/>
      <c r="B191" s="1139" t="s">
        <v>152</v>
      </c>
      <c r="C191" s="1139" t="s">
        <v>153</v>
      </c>
      <c r="D191" s="1139" t="s">
        <v>154</v>
      </c>
      <c r="E191" s="1139" t="s">
        <v>155</v>
      </c>
      <c r="F191" s="1139" t="s">
        <v>156</v>
      </c>
      <c r="N191" s="1101"/>
      <c r="O191" s="1101"/>
      <c r="P191" s="1101"/>
      <c r="Q191" s="1101"/>
      <c r="R191" s="1101"/>
    </row>
    <row r="192" spans="1:18" ht="14.4" thickTop="1" thickBot="1">
      <c r="A192" s="110" t="s">
        <v>165</v>
      </c>
      <c r="B192" s="376">
        <v>1.6301461340747263</v>
      </c>
      <c r="C192" s="376">
        <v>1.9044075063204029</v>
      </c>
      <c r="D192" s="376">
        <v>3.0014871508184888</v>
      </c>
      <c r="E192" s="376">
        <v>1.7671387551327795</v>
      </c>
      <c r="F192" s="376">
        <v>0.95454686414116274</v>
      </c>
      <c r="N192" s="1101"/>
      <c r="O192" s="1101"/>
      <c r="P192" s="1101"/>
      <c r="Q192" s="1101"/>
      <c r="R192" s="1101"/>
    </row>
    <row r="193" spans="1:16" ht="13.8" thickBot="1">
      <c r="A193" s="110" t="s">
        <v>166</v>
      </c>
      <c r="B193" s="376">
        <v>1.4475730301669476</v>
      </c>
      <c r="C193" s="376">
        <v>1.7107966565574515</v>
      </c>
      <c r="D193" s="376">
        <v>2.798269757609491</v>
      </c>
      <c r="E193" s="376">
        <v>1.8268090132196122</v>
      </c>
      <c r="F193" s="376">
        <v>0.77855862087105043</v>
      </c>
      <c r="N193" s="1101"/>
      <c r="O193" s="1101"/>
      <c r="P193" s="1101"/>
    </row>
    <row r="194" spans="1:16" ht="13.8" thickBot="1">
      <c r="A194" s="111" t="s">
        <v>167</v>
      </c>
      <c r="B194" s="376">
        <v>1.1784075094700988</v>
      </c>
      <c r="C194" s="376">
        <v>1.3510196701361248</v>
      </c>
      <c r="D194" s="376">
        <v>1.7964773063985584</v>
      </c>
      <c r="E194" s="376">
        <v>2.4998244568288839</v>
      </c>
      <c r="F194" s="376">
        <v>0.54809537294229937</v>
      </c>
      <c r="N194" s="1101"/>
      <c r="O194" s="1101"/>
      <c r="P194" s="1101"/>
    </row>
    <row r="195" spans="1:16" ht="13.8" thickBot="1">
      <c r="A195" s="111" t="s">
        <v>168</v>
      </c>
      <c r="B195" s="376">
        <v>1.5222429621578779</v>
      </c>
      <c r="C195" s="376">
        <v>1.8106033592823469</v>
      </c>
      <c r="D195" s="376">
        <v>3.1789671624345761</v>
      </c>
      <c r="E195" s="376">
        <v>1.6763416311346926</v>
      </c>
      <c r="F195" s="376">
        <v>0.85584021796672716</v>
      </c>
      <c r="N195" s="1101"/>
      <c r="O195" s="1101"/>
      <c r="P195" s="1101"/>
    </row>
    <row r="196" spans="1:16" ht="13.8" thickBot="1">
      <c r="A196" s="112" t="s">
        <v>72</v>
      </c>
      <c r="B196" s="331">
        <v>2.4633683708022085</v>
      </c>
      <c r="C196" s="331">
        <v>2.8233607968514303</v>
      </c>
      <c r="D196" s="331">
        <v>4.276010322940782</v>
      </c>
      <c r="E196" s="331">
        <v>0.87357758087897963</v>
      </c>
      <c r="F196" s="331">
        <v>2.4936192565962343</v>
      </c>
      <c r="N196" s="1101"/>
      <c r="O196" s="1101"/>
      <c r="P196" s="1101"/>
    </row>
    <row r="197" spans="1:16">
      <c r="A197" s="234" t="s">
        <v>169</v>
      </c>
      <c r="N197" s="1101"/>
      <c r="O197" s="1101"/>
      <c r="P197" s="1101"/>
    </row>
    <row r="198" spans="1:16">
      <c r="A198" s="1120"/>
      <c r="N198" s="1101"/>
      <c r="O198" s="1101"/>
      <c r="P198" s="1101"/>
    </row>
    <row r="199" spans="1:16">
      <c r="A199" s="1120"/>
      <c r="M199" s="125"/>
      <c r="N199" s="1153"/>
      <c r="O199" s="1153"/>
      <c r="P199" s="1153"/>
    </row>
    <row r="200" spans="1:16">
      <c r="A200" s="1099" t="s">
        <v>172</v>
      </c>
      <c r="B200" s="1099"/>
      <c r="C200" s="1099"/>
      <c r="D200" s="1099"/>
      <c r="E200" s="1099"/>
      <c r="F200" s="1099"/>
      <c r="G200" s="1099"/>
      <c r="H200" s="1099"/>
      <c r="I200" s="1099"/>
      <c r="N200" s="1101"/>
      <c r="O200" s="1101"/>
      <c r="P200" s="1101"/>
    </row>
    <row r="201" spans="1:16" ht="27" thickBot="1">
      <c r="A201" s="1116" t="s">
        <v>60</v>
      </c>
      <c r="B201" s="1116" t="s">
        <v>78</v>
      </c>
      <c r="C201" s="602" t="s">
        <v>152</v>
      </c>
      <c r="D201" s="497" t="s">
        <v>152</v>
      </c>
      <c r="E201" s="497" t="s">
        <v>153</v>
      </c>
      <c r="F201" s="497" t="s">
        <v>154</v>
      </c>
      <c r="G201" s="497" t="s">
        <v>155</v>
      </c>
      <c r="H201" s="497" t="s">
        <v>156</v>
      </c>
      <c r="N201" s="1101"/>
      <c r="O201" s="1101"/>
      <c r="P201" s="1101"/>
    </row>
    <row r="202" spans="1:16" ht="13.8" thickBot="1">
      <c r="A202" s="108"/>
      <c r="B202" s="109"/>
      <c r="C202" s="118" t="s">
        <v>157</v>
      </c>
      <c r="D202" s="1276" t="s">
        <v>158</v>
      </c>
      <c r="E202" s="1271"/>
      <c r="F202" s="1271"/>
      <c r="G202" s="1271"/>
      <c r="H202" s="1271"/>
      <c r="N202" s="1101"/>
      <c r="O202" s="1101"/>
      <c r="P202" s="1101"/>
    </row>
    <row r="203" spans="1:16" ht="14.4" thickTop="1" thickBot="1">
      <c r="A203" s="1272" t="s">
        <v>69</v>
      </c>
      <c r="B203" s="343" t="s">
        <v>54</v>
      </c>
      <c r="C203" s="1034">
        <v>1.2458079214890001</v>
      </c>
      <c r="D203" s="499">
        <v>1.3362895301805644</v>
      </c>
      <c r="E203" s="499">
        <v>1.5935595528228272</v>
      </c>
      <c r="F203" s="499">
        <v>4.8305208275086189</v>
      </c>
      <c r="G203" s="499">
        <v>1.3405628741611413</v>
      </c>
      <c r="H203" s="499">
        <v>0.91085198269898249</v>
      </c>
      <c r="N203" s="1101"/>
      <c r="O203" s="1101"/>
      <c r="P203" s="1101"/>
    </row>
    <row r="204" spans="1:16" ht="13.8" thickBot="1">
      <c r="A204" s="1292"/>
      <c r="B204" s="343" t="s">
        <v>55</v>
      </c>
      <c r="C204" s="1034">
        <v>1.1325439947236</v>
      </c>
      <c r="D204" s="499">
        <v>1.2493067323488718</v>
      </c>
      <c r="E204" s="499">
        <v>1.554708103263875</v>
      </c>
      <c r="F204" s="499">
        <v>2.9148859305489392</v>
      </c>
      <c r="G204" s="499">
        <v>1.3156850857302844</v>
      </c>
      <c r="H204" s="499">
        <v>0.82971792041767389</v>
      </c>
      <c r="N204" s="1101"/>
      <c r="O204" s="1101"/>
      <c r="P204" s="1101"/>
    </row>
    <row r="205" spans="1:16" ht="13.8" thickBot="1">
      <c r="A205" s="1292"/>
      <c r="B205" s="343" t="s">
        <v>12</v>
      </c>
      <c r="C205" s="1034">
        <v>0.75610778321490002</v>
      </c>
      <c r="D205" s="376">
        <v>0.44</v>
      </c>
      <c r="E205" s="376">
        <v>0.55000000000000004</v>
      </c>
      <c r="F205" s="376">
        <v>0.83</v>
      </c>
      <c r="G205" s="376">
        <v>0.61</v>
      </c>
      <c r="H205" s="376">
        <v>0.51</v>
      </c>
      <c r="N205" s="1101"/>
      <c r="O205" s="1101"/>
      <c r="P205" s="1101"/>
    </row>
    <row r="206" spans="1:16" ht="13.8" thickBot="1">
      <c r="A206" s="1292"/>
      <c r="B206" s="343" t="s">
        <v>11</v>
      </c>
      <c r="C206" s="1034">
        <v>-4.4107044938600001E-2</v>
      </c>
      <c r="D206" s="376" t="s">
        <v>107</v>
      </c>
      <c r="E206" s="376" t="s">
        <v>107</v>
      </c>
      <c r="F206" s="376" t="s">
        <v>107</v>
      </c>
      <c r="G206" s="376" t="s">
        <v>107</v>
      </c>
      <c r="H206" s="376" t="s">
        <v>107</v>
      </c>
      <c r="N206" s="1101"/>
      <c r="O206" s="1101"/>
      <c r="P206" s="1101"/>
    </row>
    <row r="207" spans="1:16" ht="13.8" thickBot="1">
      <c r="A207" s="1292"/>
      <c r="B207" s="343" t="s">
        <v>57</v>
      </c>
      <c r="C207" s="1034">
        <v>3.0521265957099999E-2</v>
      </c>
      <c r="D207" s="376" t="s">
        <v>107</v>
      </c>
      <c r="E207" s="376" t="s">
        <v>107</v>
      </c>
      <c r="F207" s="376" t="s">
        <v>107</v>
      </c>
      <c r="G207" s="376" t="s">
        <v>107</v>
      </c>
      <c r="H207" s="376" t="s">
        <v>107</v>
      </c>
      <c r="N207" s="1101"/>
      <c r="O207" s="1101"/>
      <c r="P207" s="1101"/>
    </row>
    <row r="208" spans="1:16" ht="13.8" thickBot="1">
      <c r="A208" s="1273" t="s">
        <v>70</v>
      </c>
      <c r="B208" s="343" t="s">
        <v>21</v>
      </c>
      <c r="C208" s="1034">
        <v>0.89625325454890004</v>
      </c>
      <c r="D208" s="499">
        <v>1.0820588115709586</v>
      </c>
      <c r="E208" s="499">
        <v>1.3096605170993398</v>
      </c>
      <c r="F208" s="499">
        <v>2.01401069301936</v>
      </c>
      <c r="G208" s="499">
        <v>1.7886240388358887</v>
      </c>
      <c r="H208" s="499">
        <v>0.59999863402377041</v>
      </c>
      <c r="N208" s="1101"/>
      <c r="O208" s="1101"/>
      <c r="P208" s="1101"/>
    </row>
    <row r="209" spans="1:18" ht="13.8" thickBot="1">
      <c r="A209" s="1273"/>
      <c r="B209" s="343" t="s">
        <v>88</v>
      </c>
      <c r="C209" s="1034">
        <v>0.67212637001700004</v>
      </c>
      <c r="D209" s="499">
        <v>1.401913272002034</v>
      </c>
      <c r="E209" s="499">
        <v>1.7038945064540021</v>
      </c>
      <c r="F209" s="499">
        <v>1.401913272002034</v>
      </c>
      <c r="G209" s="499">
        <v>7.0002737781447797</v>
      </c>
      <c r="H209" s="499">
        <v>0.36975809255974551</v>
      </c>
      <c r="N209" s="1101"/>
      <c r="O209" s="1101"/>
      <c r="P209" s="1101"/>
      <c r="Q209" s="1101"/>
      <c r="R209" s="1101"/>
    </row>
    <row r="210" spans="1:18" ht="13.8" thickBot="1">
      <c r="A210" s="1274"/>
      <c r="B210" s="343" t="s">
        <v>160</v>
      </c>
      <c r="C210" s="1034">
        <v>1.1387578545099999</v>
      </c>
      <c r="D210" s="499">
        <v>2.0494996708787236</v>
      </c>
      <c r="E210" s="499">
        <v>2.276541151062268</v>
      </c>
      <c r="F210" s="499">
        <v>1.8324507870595843</v>
      </c>
      <c r="G210" s="499">
        <v>14.866845621448745</v>
      </c>
      <c r="H210" s="499">
        <v>0.4221171930057474</v>
      </c>
      <c r="J210" s="125"/>
      <c r="N210" s="1101"/>
      <c r="O210" s="1101"/>
      <c r="P210" s="1101"/>
      <c r="Q210" s="1101"/>
      <c r="R210" s="1101"/>
    </row>
    <row r="211" spans="1:18" ht="13.8" thickBot="1">
      <c r="A211" s="1275" t="s">
        <v>71</v>
      </c>
      <c r="B211" s="343" t="s">
        <v>20</v>
      </c>
      <c r="C211" s="1034">
        <v>1.3217492646275</v>
      </c>
      <c r="D211" s="499">
        <v>1.1823767058540253</v>
      </c>
      <c r="E211" s="499">
        <v>1.1823767058540255</v>
      </c>
      <c r="F211" s="499">
        <v>1.1823767058540253</v>
      </c>
      <c r="G211" s="499" t="s">
        <v>159</v>
      </c>
      <c r="H211" s="499">
        <v>0.4051914143625629</v>
      </c>
      <c r="I211" s="499"/>
      <c r="N211" s="1101"/>
      <c r="O211" s="1101"/>
      <c r="P211" s="1101"/>
      <c r="Q211" s="1101"/>
      <c r="R211" s="1101"/>
    </row>
    <row r="212" spans="1:18" ht="13.8" thickBot="1">
      <c r="A212" s="1292"/>
      <c r="B212" s="343" t="s">
        <v>19</v>
      </c>
      <c r="C212" s="1034">
        <v>4.0763394029833</v>
      </c>
      <c r="D212" s="499">
        <v>3.3466601751105283</v>
      </c>
      <c r="E212" s="499">
        <v>3.3466601751105283</v>
      </c>
      <c r="F212" s="499">
        <v>3.3466601751105283</v>
      </c>
      <c r="G212" s="499" t="s">
        <v>159</v>
      </c>
      <c r="H212" s="499">
        <v>0.4788280470463151</v>
      </c>
      <c r="I212" s="499"/>
      <c r="N212" s="1101"/>
      <c r="O212" s="1101"/>
      <c r="P212" s="1101"/>
      <c r="Q212" s="1101"/>
      <c r="R212" s="1101"/>
    </row>
    <row r="213" spans="1:18" ht="13.8" thickBot="1">
      <c r="A213" s="1292"/>
      <c r="B213" s="343" t="s">
        <v>91</v>
      </c>
      <c r="C213" s="1034" t="s">
        <v>107</v>
      </c>
      <c r="D213" s="376" t="s">
        <v>107</v>
      </c>
      <c r="E213" s="376" t="s">
        <v>107</v>
      </c>
      <c r="F213" s="376" t="s">
        <v>107</v>
      </c>
      <c r="G213" s="376" t="s">
        <v>107</v>
      </c>
      <c r="H213" s="376" t="s">
        <v>107</v>
      </c>
      <c r="M213" s="125"/>
      <c r="N213" s="1153"/>
      <c r="O213" s="1153"/>
      <c r="P213" s="1153"/>
      <c r="Q213" s="1101"/>
      <c r="R213" s="1101"/>
    </row>
    <row r="214" spans="1:18" ht="13.8" thickBot="1">
      <c r="A214" s="1292"/>
      <c r="B214" s="343" t="s">
        <v>93</v>
      </c>
      <c r="C214" s="1034" t="s">
        <v>107</v>
      </c>
      <c r="D214" s="376" t="s">
        <v>107</v>
      </c>
      <c r="E214" s="376" t="s">
        <v>107</v>
      </c>
      <c r="F214" s="376" t="s">
        <v>107</v>
      </c>
      <c r="G214" s="376" t="s">
        <v>107</v>
      </c>
      <c r="H214" s="376" t="s">
        <v>107</v>
      </c>
      <c r="M214" s="125"/>
      <c r="N214" s="1153"/>
      <c r="O214" s="1153"/>
      <c r="P214" s="1153"/>
      <c r="Q214" s="1101"/>
      <c r="R214" s="1101"/>
    </row>
    <row r="215" spans="1:18" ht="13.8" thickBot="1">
      <c r="A215" s="1266" t="s">
        <v>72</v>
      </c>
      <c r="B215" s="343" t="s">
        <v>14</v>
      </c>
      <c r="C215" s="1034">
        <v>0.17817926706430001</v>
      </c>
      <c r="D215" s="499">
        <v>0.3486383311012245</v>
      </c>
      <c r="E215" s="499">
        <v>0.40430343217450759</v>
      </c>
      <c r="F215" s="499">
        <v>0.35488471164936319</v>
      </c>
      <c r="G215" s="499">
        <v>1.0845325768345366</v>
      </c>
      <c r="H215" s="499">
        <v>0.34628283190298442</v>
      </c>
      <c r="M215" s="125"/>
      <c r="N215" s="1153"/>
      <c r="O215" s="1153"/>
      <c r="P215" s="1153"/>
      <c r="Q215" s="1101"/>
      <c r="R215" s="1101"/>
    </row>
    <row r="216" spans="1:18" ht="13.8" thickBot="1">
      <c r="A216" s="1266"/>
      <c r="B216" s="343" t="s">
        <v>24</v>
      </c>
      <c r="C216" s="1034">
        <v>-0.3070514342142</v>
      </c>
      <c r="D216" s="499">
        <v>0.33837936556352466</v>
      </c>
      <c r="E216" s="499">
        <v>0.39217010502632593</v>
      </c>
      <c r="F216" s="499">
        <v>0.30232436809800139</v>
      </c>
      <c r="G216" s="499">
        <v>2.1976741287562187</v>
      </c>
      <c r="H216" s="499">
        <v>0.30977871738278095</v>
      </c>
      <c r="M216" s="125"/>
      <c r="N216" s="1153"/>
      <c r="O216" s="1153"/>
      <c r="P216" s="1153"/>
      <c r="Q216" s="1101"/>
      <c r="R216" s="1101"/>
    </row>
    <row r="217" spans="1:18" ht="13.8" thickBot="1">
      <c r="A217" s="1267"/>
      <c r="B217" s="344" t="s">
        <v>15</v>
      </c>
      <c r="C217" s="1035">
        <v>7.9012752504077</v>
      </c>
      <c r="D217" s="604">
        <v>6.8919264793924926</v>
      </c>
      <c r="E217" s="601">
        <v>6.8919264793924935</v>
      </c>
      <c r="F217" s="601">
        <v>2.0190895302392993</v>
      </c>
      <c r="G217" s="601">
        <v>537.73320282109262</v>
      </c>
      <c r="H217" s="601">
        <v>2.0190895302392993</v>
      </c>
      <c r="M217" s="218"/>
      <c r="N217" s="628"/>
      <c r="O217" s="628"/>
      <c r="P217" s="628"/>
      <c r="Q217" s="1101"/>
      <c r="R217" s="1101"/>
    </row>
    <row r="218" spans="1:18" ht="13.5" customHeight="1">
      <c r="A218" s="606" t="s">
        <v>161</v>
      </c>
      <c r="B218" s="103"/>
      <c r="C218" s="329"/>
      <c r="D218" s="103"/>
      <c r="E218" s="103"/>
      <c r="F218" s="103"/>
      <c r="G218" s="103"/>
      <c r="M218" s="125"/>
      <c r="N218" s="1153"/>
      <c r="O218" s="1153"/>
      <c r="P218" s="1153"/>
      <c r="Q218" s="1101"/>
      <c r="R218" s="1101"/>
    </row>
    <row r="219" spans="1:18">
      <c r="A219" s="607" t="s">
        <v>162</v>
      </c>
      <c r="B219" s="324"/>
      <c r="C219" s="324"/>
      <c r="D219" s="324"/>
      <c r="E219" s="324"/>
      <c r="F219" s="324"/>
      <c r="G219" s="324"/>
      <c r="H219" s="324"/>
      <c r="I219" s="324"/>
      <c r="M219" s="125"/>
      <c r="N219" s="1153"/>
      <c r="O219" s="1153"/>
      <c r="P219" s="1153"/>
      <c r="Q219" s="1153"/>
      <c r="R219" s="1153"/>
    </row>
    <row r="220" spans="1:18">
      <c r="A220" s="234" t="s">
        <v>163</v>
      </c>
      <c r="B220" s="103"/>
      <c r="C220" s="103"/>
      <c r="D220" s="103"/>
      <c r="E220" s="103"/>
      <c r="F220" s="103"/>
      <c r="G220" s="103"/>
      <c r="M220" s="125"/>
      <c r="N220" s="1153"/>
      <c r="O220" s="1153"/>
      <c r="P220" s="1153"/>
      <c r="Q220" s="1153"/>
      <c r="R220" s="1153"/>
    </row>
    <row r="221" spans="1:18">
      <c r="A221" s="1120"/>
      <c r="B221" s="103"/>
      <c r="C221" s="103"/>
      <c r="D221" s="103"/>
      <c r="E221" s="103"/>
      <c r="F221" s="103"/>
      <c r="G221" s="103"/>
      <c r="M221" s="125"/>
      <c r="N221" s="1153"/>
      <c r="O221" s="1153"/>
      <c r="P221" s="1153"/>
      <c r="Q221" s="1153"/>
      <c r="R221" s="1153"/>
    </row>
    <row r="222" spans="1:18">
      <c r="A222" s="1120"/>
      <c r="B222" s="103"/>
      <c r="C222" s="103"/>
      <c r="D222" s="103"/>
      <c r="E222" s="103"/>
      <c r="F222" s="103"/>
      <c r="G222" s="103"/>
      <c r="N222" s="1101"/>
      <c r="O222" s="1101"/>
      <c r="P222" s="1101"/>
      <c r="Q222" s="1153"/>
      <c r="R222" s="1153"/>
    </row>
    <row r="223" spans="1:18">
      <c r="A223" s="1099" t="s">
        <v>173</v>
      </c>
      <c r="B223" s="1099"/>
      <c r="C223" s="1099"/>
      <c r="D223" s="1099"/>
      <c r="E223" s="1099"/>
      <c r="F223" s="1099"/>
      <c r="N223" s="1101"/>
      <c r="O223" s="1101"/>
      <c r="P223" s="1101"/>
      <c r="Q223" s="1101"/>
      <c r="R223" s="1101"/>
    </row>
    <row r="224" spans="1:18" ht="27" thickBot="1">
      <c r="A224" s="1139"/>
      <c r="B224" s="1139" t="s">
        <v>152</v>
      </c>
      <c r="C224" s="1139" t="s">
        <v>153</v>
      </c>
      <c r="D224" s="1139" t="s">
        <v>154</v>
      </c>
      <c r="E224" s="1139" t="s">
        <v>155</v>
      </c>
      <c r="F224" s="1139" t="s">
        <v>156</v>
      </c>
      <c r="N224" s="1101"/>
      <c r="O224" s="1101"/>
      <c r="P224" s="1101"/>
      <c r="Q224" s="1101"/>
      <c r="R224" s="1101"/>
    </row>
    <row r="225" spans="1:18" ht="14.4" thickTop="1" thickBot="1">
      <c r="A225" s="110" t="s">
        <v>165</v>
      </c>
      <c r="B225" s="376">
        <v>1.2813699557425575</v>
      </c>
      <c r="C225" s="376">
        <v>1.530132156491868</v>
      </c>
      <c r="D225" s="376">
        <v>2.5283538194383661</v>
      </c>
      <c r="E225" s="376">
        <v>1.7347072970076092</v>
      </c>
      <c r="F225" s="376">
        <v>0.73369562517643538</v>
      </c>
      <c r="N225" s="1101"/>
      <c r="O225" s="1101"/>
      <c r="P225" s="1101"/>
      <c r="Q225" s="1101"/>
      <c r="R225" s="1101"/>
    </row>
    <row r="226" spans="1:18" ht="13.8" thickBot="1">
      <c r="A226" s="110" t="s">
        <v>166</v>
      </c>
      <c r="B226" s="376">
        <v>1.2740332578765849</v>
      </c>
      <c r="C226" s="376">
        <v>1.5412998921073309</v>
      </c>
      <c r="D226" s="376">
        <v>2.9173843191793356</v>
      </c>
      <c r="E226" s="376">
        <v>1.6412181497736364</v>
      </c>
      <c r="F226" s="376">
        <v>0.74052295176767524</v>
      </c>
      <c r="N226" s="1101"/>
      <c r="O226" s="1101"/>
      <c r="P226" s="1101"/>
      <c r="Q226" s="1101"/>
      <c r="R226" s="1101"/>
    </row>
    <row r="227" spans="1:18" ht="13.8" thickBot="1">
      <c r="A227" s="111" t="s">
        <v>167</v>
      </c>
      <c r="B227" s="376">
        <v>1.3195665553597864</v>
      </c>
      <c r="C227" s="376">
        <v>1.5694140083636741</v>
      </c>
      <c r="D227" s="376">
        <v>1.7335983194378668</v>
      </c>
      <c r="E227" s="376">
        <v>3.7559072386187258</v>
      </c>
      <c r="F227" s="376">
        <v>0.46356708217743819</v>
      </c>
      <c r="N227" s="1101"/>
      <c r="O227" s="1101"/>
      <c r="P227" s="1101"/>
      <c r="Q227" s="1101"/>
      <c r="R227" s="1101"/>
    </row>
    <row r="228" spans="1:18" ht="13.8" thickBot="1">
      <c r="A228" s="111" t="s">
        <v>168</v>
      </c>
      <c r="B228" s="376">
        <v>1.2635509919733949</v>
      </c>
      <c r="C228" s="376">
        <v>1.5348277133168331</v>
      </c>
      <c r="D228" s="376">
        <v>3.4903968611029987</v>
      </c>
      <c r="E228" s="376">
        <v>1.3141027624579895</v>
      </c>
      <c r="F228" s="376">
        <v>0.86472895334112232</v>
      </c>
      <c r="N228" s="1101"/>
      <c r="O228" s="1101"/>
      <c r="P228" s="1101"/>
      <c r="Q228" s="1101"/>
      <c r="R228" s="1101"/>
    </row>
    <row r="229" spans="1:18" ht="13.8" thickBot="1">
      <c r="A229" s="112" t="s">
        <v>72</v>
      </c>
      <c r="B229" s="331">
        <v>1.3739205681560114</v>
      </c>
      <c r="C229" s="331">
        <v>1.4192958395440283</v>
      </c>
      <c r="D229" s="331">
        <v>0.93101334195847951</v>
      </c>
      <c r="E229" s="331">
        <v>7.8894957293699299</v>
      </c>
      <c r="F229" s="331">
        <v>0.94411185817555177</v>
      </c>
      <c r="N229" s="1101"/>
      <c r="O229" s="1101"/>
      <c r="P229" s="1101"/>
      <c r="Q229" s="1101"/>
      <c r="R229" s="1101"/>
    </row>
    <row r="230" spans="1:18">
      <c r="A230" s="234" t="s">
        <v>169</v>
      </c>
      <c r="N230" s="1101"/>
      <c r="O230" s="1101"/>
      <c r="P230" s="1101"/>
      <c r="Q230" s="1101"/>
      <c r="R230" s="1101"/>
    </row>
    <row r="231" spans="1:18">
      <c r="A231" s="1120"/>
      <c r="M231" s="125"/>
      <c r="N231" s="1153"/>
      <c r="O231" s="1153"/>
      <c r="P231" s="1153"/>
      <c r="Q231" s="1101"/>
      <c r="R231" s="1101"/>
    </row>
    <row r="232" spans="1:18">
      <c r="A232" s="1120"/>
      <c r="N232" s="1101"/>
      <c r="O232" s="1101"/>
      <c r="P232" s="1101"/>
      <c r="Q232" s="1101"/>
      <c r="R232" s="1101"/>
    </row>
    <row r="233" spans="1:18" s="955" customFormat="1">
      <c r="A233" s="1099" t="s">
        <v>176</v>
      </c>
      <c r="B233" s="1099"/>
      <c r="C233" s="1099"/>
      <c r="D233" s="1099"/>
      <c r="E233" s="1099"/>
      <c r="F233" s="1099"/>
      <c r="G233" s="1099"/>
      <c r="H233" s="30"/>
      <c r="I233" s="30"/>
      <c r="J233" s="30"/>
      <c r="K233" s="99"/>
      <c r="L233" s="125"/>
      <c r="M233" s="30"/>
      <c r="N233" s="1101"/>
      <c r="O233" s="1101"/>
      <c r="P233" s="1101"/>
      <c r="Q233" s="1153"/>
      <c r="R233" s="1153"/>
    </row>
    <row r="234" spans="1:18" s="955" customFormat="1" ht="27" thickBot="1">
      <c r="A234" s="1116" t="s">
        <v>60</v>
      </c>
      <c r="B234" s="1116" t="s">
        <v>78</v>
      </c>
      <c r="C234" s="602" t="s">
        <v>152</v>
      </c>
      <c r="D234" s="497" t="s">
        <v>152</v>
      </c>
      <c r="E234" s="497" t="s">
        <v>153</v>
      </c>
      <c r="F234" s="497" t="s">
        <v>154</v>
      </c>
      <c r="G234" s="497" t="s">
        <v>155</v>
      </c>
      <c r="H234" s="497" t="s">
        <v>156</v>
      </c>
      <c r="I234" s="30"/>
      <c r="J234" s="30"/>
      <c r="K234" s="99"/>
      <c r="L234" s="125"/>
      <c r="M234" s="30"/>
      <c r="N234" s="1101"/>
      <c r="O234" s="1101"/>
      <c r="P234" s="1101"/>
      <c r="Q234" s="1153"/>
      <c r="R234" s="1153"/>
    </row>
    <row r="235" spans="1:18" s="955" customFormat="1" ht="13.8" thickBot="1">
      <c r="A235" s="108"/>
      <c r="B235" s="109"/>
      <c r="C235" s="118" t="s">
        <v>157</v>
      </c>
      <c r="D235" s="1276" t="s">
        <v>158</v>
      </c>
      <c r="E235" s="1271"/>
      <c r="F235" s="1271"/>
      <c r="G235" s="1271"/>
      <c r="H235" s="1271"/>
      <c r="I235" s="30"/>
      <c r="J235" s="30"/>
      <c r="K235" s="99"/>
      <c r="L235" s="125"/>
      <c r="M235" s="30"/>
      <c r="N235" s="1101"/>
      <c r="O235" s="1101"/>
      <c r="P235" s="1101"/>
      <c r="Q235" s="1153"/>
      <c r="R235" s="1153"/>
    </row>
    <row r="236" spans="1:18" s="955" customFormat="1" ht="14.4" thickTop="1" thickBot="1">
      <c r="A236" s="1272" t="s">
        <v>69</v>
      </c>
      <c r="B236" s="343" t="s">
        <v>54</v>
      </c>
      <c r="C236" s="603" t="s">
        <v>107</v>
      </c>
      <c r="D236" s="376">
        <v>1.4719704878917175</v>
      </c>
      <c r="E236" s="376">
        <v>1.7384715432574134</v>
      </c>
      <c r="F236" s="376">
        <v>3.30293154783599</v>
      </c>
      <c r="G236" s="376">
        <v>1.6393276701310842</v>
      </c>
      <c r="H236" s="376">
        <v>0.83645755016731604</v>
      </c>
      <c r="I236" s="30"/>
      <c r="J236" s="30"/>
      <c r="K236" s="99"/>
      <c r="L236" s="218"/>
      <c r="M236" s="30"/>
      <c r="N236" s="1101"/>
      <c r="O236" s="1101"/>
      <c r="P236" s="1101"/>
      <c r="Q236" s="1101"/>
      <c r="R236" s="1101"/>
    </row>
    <row r="237" spans="1:18" s="628" customFormat="1" ht="13.8" thickBot="1">
      <c r="A237" s="1292"/>
      <c r="B237" s="343" t="s">
        <v>55</v>
      </c>
      <c r="C237" s="603" t="s">
        <v>107</v>
      </c>
      <c r="D237" s="376">
        <v>1.1664351385255005</v>
      </c>
      <c r="E237" s="376">
        <v>1.4611603333460268</v>
      </c>
      <c r="F237" s="376">
        <v>2.229740290056927</v>
      </c>
      <c r="G237" s="376">
        <v>1.3886458410252596</v>
      </c>
      <c r="H237" s="376">
        <v>0.76957336897341577</v>
      </c>
      <c r="I237" s="30"/>
      <c r="J237" s="30"/>
      <c r="K237" s="221"/>
      <c r="L237" s="125"/>
      <c r="M237" s="30"/>
      <c r="N237" s="1101"/>
      <c r="O237" s="1101"/>
      <c r="P237" s="1101"/>
      <c r="Q237" s="1101"/>
      <c r="R237" s="1101"/>
    </row>
    <row r="238" spans="1:18" s="955" customFormat="1" ht="13.8" thickBot="1">
      <c r="A238" s="1292"/>
      <c r="B238" s="343" t="s">
        <v>12</v>
      </c>
      <c r="C238" s="603" t="s">
        <v>107</v>
      </c>
      <c r="D238" s="376">
        <v>0.48070055761678793</v>
      </c>
      <c r="E238" s="376">
        <v>0.60607093797320288</v>
      </c>
      <c r="F238" s="376">
        <v>0.75225784324585598</v>
      </c>
      <c r="G238" s="376">
        <v>0.86628554745725672</v>
      </c>
      <c r="H238" s="376">
        <v>0.4759176709479721</v>
      </c>
      <c r="I238" s="30"/>
      <c r="J238" s="30"/>
      <c r="K238" s="99"/>
      <c r="L238" s="125"/>
      <c r="M238" s="30"/>
      <c r="N238" s="1101"/>
      <c r="O238" s="1101"/>
      <c r="P238" s="1101"/>
      <c r="Q238" s="1101"/>
      <c r="R238" s="1101"/>
    </row>
    <row r="239" spans="1:18" s="955" customFormat="1" ht="13.8" thickBot="1">
      <c r="A239" s="1292"/>
      <c r="B239" s="343" t="s">
        <v>11</v>
      </c>
      <c r="C239" s="603" t="s">
        <v>107</v>
      </c>
      <c r="D239" s="376">
        <v>4.083255276866697</v>
      </c>
      <c r="E239" s="376">
        <v>4.3485893605226789</v>
      </c>
      <c r="F239" s="376">
        <v>4.006269804108439</v>
      </c>
      <c r="G239" s="376">
        <v>14.151238693612044</v>
      </c>
      <c r="H239" s="376">
        <v>0.63909411307022046</v>
      </c>
      <c r="I239" s="30"/>
      <c r="J239" s="30"/>
      <c r="K239" s="99"/>
      <c r="L239" s="125"/>
      <c r="M239" s="30"/>
      <c r="N239" s="1101"/>
      <c r="O239" s="1101"/>
      <c r="P239" s="1101"/>
      <c r="Q239" s="1101"/>
      <c r="R239" s="1101"/>
    </row>
    <row r="240" spans="1:18" s="955" customFormat="1" ht="13.8" thickBot="1">
      <c r="A240" s="1292"/>
      <c r="B240" s="343" t="s">
        <v>57</v>
      </c>
      <c r="C240" s="603" t="s">
        <v>107</v>
      </c>
      <c r="D240" s="376">
        <v>0.85348293359178773</v>
      </c>
      <c r="E240" s="376">
        <v>1.0086389733672443</v>
      </c>
      <c r="F240" s="376">
        <v>1.1849121728248737</v>
      </c>
      <c r="G240" s="376">
        <v>1.4595297721072651</v>
      </c>
      <c r="H240" s="376">
        <v>0.58574970854163244</v>
      </c>
      <c r="I240" s="30"/>
      <c r="J240" s="30"/>
      <c r="K240" s="99"/>
      <c r="L240" s="30"/>
      <c r="M240" s="30"/>
      <c r="N240" s="1101"/>
      <c r="O240" s="1101"/>
      <c r="P240" s="1101"/>
      <c r="Q240" s="1101"/>
      <c r="R240" s="1101"/>
    </row>
    <row r="241" spans="1:13" ht="13.8" thickBot="1">
      <c r="A241" s="1273" t="s">
        <v>70</v>
      </c>
      <c r="B241" s="343" t="s">
        <v>21</v>
      </c>
      <c r="C241" s="603" t="s">
        <v>107</v>
      </c>
      <c r="D241" s="376">
        <v>1.0528928497839891</v>
      </c>
      <c r="E241" s="376">
        <v>1.2767904201088984</v>
      </c>
      <c r="F241" s="376">
        <v>1.7715932405505672</v>
      </c>
      <c r="G241" s="376">
        <v>1.5292680617937442</v>
      </c>
      <c r="H241" s="376">
        <v>0.67055816236852506</v>
      </c>
      <c r="J241" s="125"/>
      <c r="K241" s="99"/>
      <c r="L241" s="1101"/>
      <c r="M241" s="1101"/>
    </row>
    <row r="242" spans="1:13" ht="13.8" thickBot="1">
      <c r="A242" s="1273"/>
      <c r="B242" s="343" t="s">
        <v>88</v>
      </c>
      <c r="C242" s="603" t="s">
        <v>107</v>
      </c>
      <c r="D242" s="376">
        <v>1.2429542710828854</v>
      </c>
      <c r="E242" s="376">
        <v>1.4581910417016266</v>
      </c>
      <c r="F242" s="376">
        <v>1.2424360961489476</v>
      </c>
      <c r="G242" s="376">
        <v>11.743143772890457</v>
      </c>
      <c r="H242" s="376">
        <v>0.37544382526990183</v>
      </c>
      <c r="K242" s="99"/>
      <c r="L242" s="1101"/>
      <c r="M242" s="1101"/>
    </row>
    <row r="243" spans="1:13" ht="13.8" thickBot="1">
      <c r="A243" s="1274"/>
      <c r="B243" s="343" t="s">
        <v>160</v>
      </c>
      <c r="C243" s="603" t="s">
        <v>107</v>
      </c>
      <c r="D243" s="376">
        <v>1.4939514280058341</v>
      </c>
      <c r="E243" s="376">
        <v>1.7001268299837231</v>
      </c>
      <c r="F243" s="376">
        <v>1.9198952779345837</v>
      </c>
      <c r="G243" s="376">
        <v>4.3558824172464998</v>
      </c>
      <c r="H243" s="376">
        <v>0.47133973258868789</v>
      </c>
      <c r="K243" s="99"/>
      <c r="L243" s="1101"/>
      <c r="M243" s="1101"/>
    </row>
    <row r="244" spans="1:13" ht="13.8" thickBot="1">
      <c r="A244" s="1275" t="s">
        <v>71</v>
      </c>
      <c r="B244" s="343" t="s">
        <v>20</v>
      </c>
      <c r="C244" s="603" t="s">
        <v>107</v>
      </c>
      <c r="D244" s="376">
        <v>0.57525883403670053</v>
      </c>
      <c r="E244" s="376">
        <v>0.57745065317718425</v>
      </c>
      <c r="F244" s="376">
        <v>0.57525883403670053</v>
      </c>
      <c r="G244" s="376" t="s">
        <v>159</v>
      </c>
      <c r="H244" s="376">
        <v>0.29953810286286314</v>
      </c>
      <c r="K244" s="99"/>
      <c r="L244" s="1101"/>
      <c r="M244" s="1101"/>
    </row>
    <row r="245" spans="1:13" ht="13.8" thickBot="1">
      <c r="A245" s="1292"/>
      <c r="B245" s="343" t="s">
        <v>19</v>
      </c>
      <c r="C245" s="603" t="s">
        <v>107</v>
      </c>
      <c r="D245" s="376">
        <v>1.8415881331067565</v>
      </c>
      <c r="E245" s="376">
        <v>1.8438650545247139</v>
      </c>
      <c r="F245" s="376">
        <v>1.8415881331067565</v>
      </c>
      <c r="G245" s="376" t="s">
        <v>159</v>
      </c>
      <c r="H245" s="376">
        <v>0.47948546767275052</v>
      </c>
      <c r="K245" s="99"/>
      <c r="L245" s="1101"/>
      <c r="M245" s="1101"/>
    </row>
    <row r="246" spans="1:13" ht="13.8" thickBot="1">
      <c r="A246" s="1292"/>
      <c r="B246" s="343" t="s">
        <v>91</v>
      </c>
      <c r="C246" s="603" t="s">
        <v>107</v>
      </c>
      <c r="D246" s="376" t="s">
        <v>107</v>
      </c>
      <c r="E246" s="376" t="s">
        <v>107</v>
      </c>
      <c r="F246" s="376" t="s">
        <v>107</v>
      </c>
      <c r="G246" s="376" t="s">
        <v>107</v>
      </c>
      <c r="H246" s="376" t="s">
        <v>107</v>
      </c>
      <c r="K246" s="99"/>
      <c r="L246" s="1101"/>
      <c r="M246" s="1101"/>
    </row>
    <row r="247" spans="1:13" ht="13.8" thickBot="1">
      <c r="A247" s="1292"/>
      <c r="B247" s="343" t="s">
        <v>93</v>
      </c>
      <c r="C247" s="603" t="s">
        <v>107</v>
      </c>
      <c r="D247" s="376" t="s">
        <v>107</v>
      </c>
      <c r="E247" s="376" t="s">
        <v>107</v>
      </c>
      <c r="F247" s="376" t="s">
        <v>107</v>
      </c>
      <c r="G247" s="376" t="s">
        <v>107</v>
      </c>
      <c r="H247" s="376" t="s">
        <v>107</v>
      </c>
      <c r="K247" s="99"/>
      <c r="L247" s="1101"/>
      <c r="M247" s="1101"/>
    </row>
    <row r="248" spans="1:13" ht="13.8" thickBot="1">
      <c r="A248" s="1266" t="s">
        <v>72</v>
      </c>
      <c r="B248" s="343" t="s">
        <v>14</v>
      </c>
      <c r="C248" s="603" t="s">
        <v>107</v>
      </c>
      <c r="D248" s="376">
        <v>1.5940952083972439</v>
      </c>
      <c r="E248" s="376">
        <v>1.8331143372128362</v>
      </c>
      <c r="F248" s="376">
        <v>2.2428822002253432</v>
      </c>
      <c r="G248" s="376">
        <v>0.51471816906955714</v>
      </c>
      <c r="H248" s="376">
        <v>1.8656752401669052</v>
      </c>
      <c r="K248" s="99"/>
      <c r="L248" s="1101"/>
      <c r="M248" s="1101"/>
    </row>
    <row r="249" spans="1:13" ht="13.8" thickBot="1">
      <c r="A249" s="1266"/>
      <c r="B249" s="343" t="s">
        <v>24</v>
      </c>
      <c r="C249" s="603" t="s">
        <v>107</v>
      </c>
      <c r="D249" s="376">
        <v>1.9211362456781707</v>
      </c>
      <c r="E249" s="376">
        <v>2.2312624456474506</v>
      </c>
      <c r="F249" s="376">
        <v>2.9575546385003668</v>
      </c>
      <c r="G249" s="376">
        <v>0.9390659635626577</v>
      </c>
      <c r="H249" s="376">
        <v>1.8734017869143875</v>
      </c>
      <c r="K249" s="99"/>
      <c r="L249" s="1101"/>
      <c r="M249" s="1101"/>
    </row>
    <row r="250" spans="1:13" ht="13.8" thickBot="1">
      <c r="A250" s="1267"/>
      <c r="B250" s="344" t="s">
        <v>15</v>
      </c>
      <c r="C250" s="330" t="s">
        <v>107</v>
      </c>
      <c r="D250" s="604">
        <v>8.8057011868556927</v>
      </c>
      <c r="E250" s="601">
        <v>8.7027426963451866</v>
      </c>
      <c r="F250" s="601">
        <v>2.4631930930149295</v>
      </c>
      <c r="G250" s="601">
        <v>693.88161394154679</v>
      </c>
      <c r="H250" s="601">
        <v>2.4631930930149295</v>
      </c>
      <c r="K250" s="99"/>
      <c r="L250" s="1101"/>
      <c r="M250" s="1101"/>
    </row>
    <row r="251" spans="1:13">
      <c r="A251" s="234" t="s">
        <v>161</v>
      </c>
      <c r="B251" s="954"/>
      <c r="C251" s="954"/>
      <c r="K251" s="99"/>
      <c r="L251" s="1101"/>
      <c r="M251" s="1101"/>
    </row>
    <row r="252" spans="1:13" ht="12.75" customHeight="1">
      <c r="A252" s="234" t="s">
        <v>162</v>
      </c>
      <c r="B252" s="324"/>
      <c r="C252" s="324"/>
      <c r="D252" s="324"/>
      <c r="E252" s="324"/>
      <c r="F252" s="324"/>
      <c r="G252" s="324"/>
      <c r="H252" s="324"/>
      <c r="I252" s="324"/>
      <c r="K252" s="99"/>
      <c r="L252" s="1101"/>
      <c r="M252" s="1101"/>
    </row>
    <row r="253" spans="1:13">
      <c r="A253" s="234" t="s">
        <v>177</v>
      </c>
      <c r="B253" s="954"/>
      <c r="C253" s="954"/>
      <c r="K253" s="99"/>
      <c r="L253" s="1101"/>
      <c r="M253" s="1101"/>
    </row>
    <row r="254" spans="1:13">
      <c r="A254" s="1120"/>
      <c r="K254" s="99"/>
      <c r="L254" s="1101"/>
      <c r="M254" s="1101"/>
    </row>
    <row r="255" spans="1:13">
      <c r="A255" s="1120"/>
      <c r="K255" s="99"/>
      <c r="L255" s="1101"/>
      <c r="M255" s="1101"/>
    </row>
    <row r="256" spans="1:13">
      <c r="A256" s="1099" t="s">
        <v>178</v>
      </c>
      <c r="B256" s="1099"/>
      <c r="C256" s="1099"/>
      <c r="D256" s="1099"/>
      <c r="E256" s="1099"/>
      <c r="F256" s="1099"/>
      <c r="K256" s="99"/>
      <c r="L256" s="1101"/>
      <c r="M256" s="1101"/>
    </row>
    <row r="257" spans="1:18" ht="27" thickBot="1">
      <c r="A257" s="1139"/>
      <c r="B257" s="1139" t="s">
        <v>152</v>
      </c>
      <c r="C257" s="1139" t="s">
        <v>153</v>
      </c>
      <c r="D257" s="1139" t="s">
        <v>154</v>
      </c>
      <c r="E257" s="1139" t="s">
        <v>155</v>
      </c>
      <c r="F257" s="1139" t="s">
        <v>156</v>
      </c>
      <c r="K257" s="99"/>
      <c r="N257" s="1101"/>
      <c r="O257" s="1101"/>
      <c r="P257" s="1101"/>
      <c r="Q257" s="1153"/>
      <c r="R257" s="1153"/>
    </row>
    <row r="258" spans="1:18" ht="14.4" thickTop="1" thickBot="1">
      <c r="A258" s="110" t="s">
        <v>165</v>
      </c>
      <c r="B258" s="376">
        <v>1.4700579118510366</v>
      </c>
      <c r="C258" s="376">
        <v>1.7229003853861382</v>
      </c>
      <c r="D258" s="376">
        <v>2.5149381654551632</v>
      </c>
      <c r="E258" s="376">
        <v>1.8638042649656201</v>
      </c>
      <c r="F258" s="376">
        <v>0.81953006570678621</v>
      </c>
      <c r="N258" s="1101"/>
      <c r="O258" s="1101"/>
      <c r="P258" s="1101"/>
      <c r="Q258" s="1101"/>
      <c r="R258" s="1101"/>
    </row>
    <row r="259" spans="1:18" ht="13.8" thickBot="1">
      <c r="A259" s="110" t="s">
        <v>166</v>
      </c>
      <c r="B259" s="376">
        <v>1.3653454249343135</v>
      </c>
      <c r="C259" s="376">
        <v>1.6215185675998245</v>
      </c>
      <c r="D259" s="376">
        <v>2.5535248774321198</v>
      </c>
      <c r="E259" s="376">
        <v>1.8520165164876699</v>
      </c>
      <c r="F259" s="376">
        <v>0.72540368345439199</v>
      </c>
      <c r="N259" s="1101"/>
      <c r="O259" s="1101"/>
      <c r="P259" s="1101"/>
      <c r="Q259" s="1101"/>
      <c r="R259" s="1101"/>
    </row>
    <row r="260" spans="1:18" ht="13.8" thickBot="1">
      <c r="A260" s="111" t="s">
        <v>167</v>
      </c>
      <c r="B260" s="376">
        <v>1.2206373452176118</v>
      </c>
      <c r="C260" s="376">
        <v>1.4378044438030708</v>
      </c>
      <c r="D260" s="376">
        <v>1.7107691841343955</v>
      </c>
      <c r="E260" s="376">
        <v>2.827474548914549</v>
      </c>
      <c r="F260" s="376">
        <v>0.52232834404902029</v>
      </c>
      <c r="N260" s="1101"/>
      <c r="O260" s="1101"/>
      <c r="P260" s="1101"/>
      <c r="Q260" s="1101"/>
      <c r="R260" s="1101"/>
    </row>
    <row r="261" spans="1:18" ht="13.8" thickBot="1">
      <c r="A261" s="111" t="s">
        <v>168</v>
      </c>
      <c r="B261" s="376">
        <v>1.4064729070377182</v>
      </c>
      <c r="C261" s="376">
        <v>1.6730148561872034</v>
      </c>
      <c r="D261" s="376">
        <v>2.9132689681884636</v>
      </c>
      <c r="E261" s="376">
        <v>1.6417677007422498</v>
      </c>
      <c r="F261" s="376">
        <v>0.80373377277146385</v>
      </c>
      <c r="L261" s="125"/>
      <c r="N261" s="1101"/>
      <c r="O261" s="1101"/>
      <c r="P261" s="1101"/>
      <c r="Q261" s="1101"/>
      <c r="R261" s="1101"/>
    </row>
    <row r="262" spans="1:18" s="955" customFormat="1" ht="13.8" thickBot="1">
      <c r="A262" s="112" t="s">
        <v>72</v>
      </c>
      <c r="B262" s="331">
        <v>2.2029598519918534</v>
      </c>
      <c r="C262" s="331">
        <v>2.4981467207026644</v>
      </c>
      <c r="D262" s="331">
        <v>2.8464195412847411</v>
      </c>
      <c r="E262" s="331">
        <v>1.1815442383925263</v>
      </c>
      <c r="F262" s="331">
        <v>1.951785520965879</v>
      </c>
      <c r="G262" s="30"/>
      <c r="H262" s="30"/>
      <c r="I262" s="30"/>
      <c r="J262" s="30"/>
      <c r="K262" s="99"/>
      <c r="L262" s="30"/>
      <c r="M262" s="30"/>
      <c r="N262" s="1101"/>
      <c r="O262" s="1101"/>
      <c r="P262" s="1101"/>
      <c r="Q262" s="1101"/>
      <c r="R262" s="1101"/>
    </row>
    <row r="263" spans="1:18">
      <c r="A263" s="234" t="s">
        <v>169</v>
      </c>
      <c r="N263" s="1101"/>
      <c r="O263" s="1101"/>
      <c r="P263" s="1101"/>
      <c r="Q263" s="1101"/>
      <c r="R263" s="1101"/>
    </row>
    <row r="265" spans="1:18">
      <c r="A265" s="1120"/>
      <c r="N265" s="1101"/>
      <c r="O265" s="1101"/>
      <c r="P265" s="1101"/>
      <c r="Q265" s="1101"/>
      <c r="R265" s="1101"/>
    </row>
    <row r="268" spans="1:18">
      <c r="A268" s="1099" t="s">
        <v>179</v>
      </c>
      <c r="B268" s="1101"/>
      <c r="C268" s="1101"/>
      <c r="D268" s="1101"/>
      <c r="E268" s="1101"/>
      <c r="F268" s="1101"/>
      <c r="G268" s="1101"/>
      <c r="H268" s="1101"/>
      <c r="I268" s="1101"/>
      <c r="J268" s="1101"/>
      <c r="N268" s="1101"/>
      <c r="O268" s="1101"/>
      <c r="P268" s="1101"/>
      <c r="Q268" s="1101"/>
      <c r="R268" s="1101"/>
    </row>
    <row r="269" spans="1:18" ht="40.200000000000003" thickBot="1">
      <c r="A269" s="1139" t="s">
        <v>60</v>
      </c>
      <c r="B269" s="1139" t="s">
        <v>78</v>
      </c>
      <c r="C269" s="1139" t="s">
        <v>180</v>
      </c>
      <c r="D269" s="1139" t="s">
        <v>181</v>
      </c>
      <c r="E269" s="1139" t="s">
        <v>182</v>
      </c>
      <c r="F269" s="1139" t="s">
        <v>183</v>
      </c>
      <c r="G269" s="1139" t="s">
        <v>184</v>
      </c>
      <c r="H269" s="1139" t="s">
        <v>185</v>
      </c>
      <c r="I269" s="1139" t="s">
        <v>186</v>
      </c>
      <c r="J269" s="1139" t="s">
        <v>187</v>
      </c>
      <c r="N269" s="1101"/>
      <c r="O269" s="1101"/>
      <c r="P269" s="1101"/>
      <c r="Q269" s="1101"/>
      <c r="R269" s="1101"/>
    </row>
    <row r="270" spans="1:18" ht="13.8" thickTop="1">
      <c r="A270" s="1278" t="s">
        <v>69</v>
      </c>
      <c r="B270" s="389" t="s">
        <v>188</v>
      </c>
      <c r="C270" s="390">
        <v>5886800.1001000004</v>
      </c>
      <c r="D270" s="390">
        <v>1694684.08</v>
      </c>
      <c r="E270" s="390" t="s">
        <v>189</v>
      </c>
      <c r="F270" s="390">
        <v>7581484.1801000005</v>
      </c>
      <c r="G270" s="390">
        <v>12438352.581692634</v>
      </c>
      <c r="H270" s="390">
        <v>6796108.5232172944</v>
      </c>
      <c r="I270" s="390">
        <v>19234461.104909927</v>
      </c>
      <c r="J270" s="390">
        <v>11652976.924809925</v>
      </c>
      <c r="N270" s="1101"/>
      <c r="O270" s="1101"/>
      <c r="P270" s="1101"/>
      <c r="Q270" s="1101"/>
      <c r="R270" s="1101"/>
    </row>
    <row r="271" spans="1:18">
      <c r="A271" s="1279"/>
      <c r="B271" s="389" t="s">
        <v>190</v>
      </c>
      <c r="C271" s="390">
        <v>307085</v>
      </c>
      <c r="D271" s="390">
        <v>1073633.45</v>
      </c>
      <c r="E271" s="390" t="s">
        <v>189</v>
      </c>
      <c r="F271" s="390">
        <v>1380718.45</v>
      </c>
      <c r="G271" s="390">
        <v>1283997.2075065924</v>
      </c>
      <c r="H271" s="390">
        <v>753189.63047235121</v>
      </c>
      <c r="I271" s="390">
        <v>2037186.8379789437</v>
      </c>
      <c r="J271" s="390">
        <v>656468.38797894376</v>
      </c>
      <c r="N271" s="1101"/>
      <c r="O271" s="1101"/>
      <c r="P271" s="1101"/>
      <c r="Q271" s="1101"/>
      <c r="R271" s="1101"/>
    </row>
    <row r="272" spans="1:18">
      <c r="A272" s="1279"/>
      <c r="B272" s="389" t="s">
        <v>12</v>
      </c>
      <c r="C272" s="390">
        <v>0</v>
      </c>
      <c r="D272" s="390">
        <v>232993.76</v>
      </c>
      <c r="E272" s="390" t="s">
        <v>189</v>
      </c>
      <c r="F272" s="390">
        <v>232993.76</v>
      </c>
      <c r="G272" s="390">
        <v>0</v>
      </c>
      <c r="H272" s="390">
        <v>0</v>
      </c>
      <c r="I272" s="390">
        <v>0</v>
      </c>
      <c r="J272" s="390">
        <v>-232993.76</v>
      </c>
      <c r="N272" s="1101"/>
      <c r="O272" s="1101"/>
      <c r="P272" s="1101"/>
      <c r="Q272" s="1101"/>
      <c r="R272" s="1101"/>
    </row>
    <row r="273" spans="1:18">
      <c r="A273" s="1279"/>
      <c r="B273" s="389" t="s">
        <v>11</v>
      </c>
      <c r="C273" s="390">
        <v>0</v>
      </c>
      <c r="D273" s="390">
        <v>246688.64000000001</v>
      </c>
      <c r="E273" s="390" t="s">
        <v>189</v>
      </c>
      <c r="F273" s="390">
        <v>246688.64000000001</v>
      </c>
      <c r="G273" s="390">
        <v>0</v>
      </c>
      <c r="H273" s="390">
        <v>0</v>
      </c>
      <c r="I273" s="390">
        <v>0</v>
      </c>
      <c r="J273" s="390">
        <v>-246688.64000000001</v>
      </c>
      <c r="N273" s="1101"/>
      <c r="O273" s="1101"/>
      <c r="P273" s="1101"/>
      <c r="Q273" s="1101"/>
      <c r="R273" s="1101"/>
    </row>
    <row r="274" spans="1:18">
      <c r="A274" s="1280"/>
      <c r="B274" s="389" t="s">
        <v>57</v>
      </c>
      <c r="C274" s="390">
        <v>273146.5</v>
      </c>
      <c r="D274" s="390">
        <v>310960.61</v>
      </c>
      <c r="E274" s="390" t="s">
        <v>189</v>
      </c>
      <c r="F274" s="390">
        <v>584107.11</v>
      </c>
      <c r="G274" s="390">
        <v>328098.99392787321</v>
      </c>
      <c r="H274" s="390">
        <v>175618.57578785985</v>
      </c>
      <c r="I274" s="390">
        <v>503717.56971573306</v>
      </c>
      <c r="J274" s="390">
        <v>-80389.540284266928</v>
      </c>
      <c r="N274" s="1101"/>
      <c r="O274" s="1101"/>
      <c r="P274" s="1101"/>
      <c r="Q274" s="1101"/>
      <c r="R274" s="1101"/>
    </row>
    <row r="275" spans="1:18">
      <c r="A275" s="1281" t="s">
        <v>70</v>
      </c>
      <c r="B275" s="389" t="s">
        <v>21</v>
      </c>
      <c r="C275" s="390">
        <v>613309.07000000007</v>
      </c>
      <c r="D275" s="390">
        <v>1193452.45</v>
      </c>
      <c r="E275" s="390" t="s">
        <v>189</v>
      </c>
      <c r="F275" s="390">
        <v>1806761.52</v>
      </c>
      <c r="G275" s="390">
        <v>931120.14062335854</v>
      </c>
      <c r="H275" s="390">
        <v>1597797.554098964</v>
      </c>
      <c r="I275" s="390">
        <v>2528917.6947223227</v>
      </c>
      <c r="J275" s="390">
        <v>722156.17472232273</v>
      </c>
      <c r="M275" s="125"/>
      <c r="N275" s="1153"/>
      <c r="O275" s="1153"/>
      <c r="P275" s="1153"/>
      <c r="Q275" s="1101"/>
      <c r="R275" s="1101"/>
    </row>
    <row r="276" spans="1:18">
      <c r="A276" s="1279"/>
      <c r="B276" s="389" t="s">
        <v>22</v>
      </c>
      <c r="C276" s="390">
        <v>0</v>
      </c>
      <c r="D276" s="390">
        <v>533024.55000000005</v>
      </c>
      <c r="E276" s="390" t="s">
        <v>189</v>
      </c>
      <c r="F276" s="390">
        <v>533024.55000000005</v>
      </c>
      <c r="G276" s="390">
        <v>324185.39195883658</v>
      </c>
      <c r="H276" s="390">
        <v>129905.05061758378</v>
      </c>
      <c r="I276" s="390">
        <v>454090.44257642038</v>
      </c>
      <c r="J276" s="390">
        <v>-78934.10742357967</v>
      </c>
      <c r="N276" s="30"/>
      <c r="O276" s="30"/>
      <c r="P276" s="30"/>
      <c r="Q276" s="1101"/>
      <c r="R276" s="1101"/>
    </row>
    <row r="277" spans="1:18">
      <c r="A277" s="1280"/>
      <c r="B277" s="389" t="s">
        <v>160</v>
      </c>
      <c r="C277" s="391">
        <v>892128.12999999989</v>
      </c>
      <c r="D277" s="391">
        <v>977344.93</v>
      </c>
      <c r="E277" s="390" t="s">
        <v>189</v>
      </c>
      <c r="F277" s="390">
        <v>1869473.06</v>
      </c>
      <c r="G277" s="390">
        <v>2728651.3429813543</v>
      </c>
      <c r="H277" s="390">
        <v>1098816.9228075685</v>
      </c>
      <c r="I277" s="390">
        <v>3827468.265788923</v>
      </c>
      <c r="J277" s="390">
        <v>1957995.205788923</v>
      </c>
      <c r="N277" s="30"/>
      <c r="O277" s="30"/>
      <c r="P277" s="30"/>
      <c r="Q277" s="1101"/>
      <c r="R277" s="1101"/>
    </row>
    <row r="278" spans="1:18">
      <c r="A278" s="1281" t="s">
        <v>71</v>
      </c>
      <c r="B278" s="389" t="s">
        <v>20</v>
      </c>
      <c r="C278" s="390">
        <v>0</v>
      </c>
      <c r="D278" s="390">
        <v>151085.39000000001</v>
      </c>
      <c r="E278" s="390" t="s">
        <v>189</v>
      </c>
      <c r="F278" s="390">
        <v>151085.39000000001</v>
      </c>
      <c r="G278" s="390">
        <v>42531.671846405225</v>
      </c>
      <c r="H278" s="390">
        <v>46848.24280027498</v>
      </c>
      <c r="I278" s="390">
        <v>89379.914646680205</v>
      </c>
      <c r="J278" s="390">
        <v>-61705.475353319809</v>
      </c>
      <c r="N278" s="1101"/>
      <c r="O278" s="1101"/>
      <c r="P278" s="1101"/>
      <c r="Q278" s="1101"/>
      <c r="R278" s="1101"/>
    </row>
    <row r="279" spans="1:18">
      <c r="A279" s="1279"/>
      <c r="B279" s="389" t="s">
        <v>19</v>
      </c>
      <c r="C279" s="390">
        <v>0</v>
      </c>
      <c r="D279" s="390">
        <v>477263.4</v>
      </c>
      <c r="E279" s="390" t="s">
        <v>189</v>
      </c>
      <c r="F279" s="390">
        <v>477263.4</v>
      </c>
      <c r="G279" s="390">
        <v>500761.5821549063</v>
      </c>
      <c r="H279" s="390">
        <v>484476.31734585454</v>
      </c>
      <c r="I279" s="390">
        <v>985237.89950076083</v>
      </c>
      <c r="J279" s="390">
        <v>507974.49950076081</v>
      </c>
      <c r="N279" s="1101"/>
      <c r="O279" s="1101"/>
      <c r="P279" s="1101"/>
      <c r="Q279" s="1101"/>
      <c r="R279" s="1101"/>
    </row>
    <row r="280" spans="1:18">
      <c r="A280" s="1279"/>
      <c r="B280" s="389" t="s">
        <v>25</v>
      </c>
      <c r="C280" s="390">
        <v>0</v>
      </c>
      <c r="D280" s="390">
        <v>169076.46</v>
      </c>
      <c r="E280" s="390" t="s">
        <v>189</v>
      </c>
      <c r="F280" s="390">
        <v>169076.46</v>
      </c>
      <c r="G280" s="390">
        <v>0</v>
      </c>
      <c r="H280" s="390">
        <v>0</v>
      </c>
      <c r="I280" s="390">
        <v>0</v>
      </c>
      <c r="J280" s="390">
        <v>-169076.46</v>
      </c>
      <c r="N280" s="30"/>
      <c r="O280" s="30"/>
      <c r="P280" s="30"/>
      <c r="Q280" s="1101"/>
      <c r="R280" s="1101"/>
    </row>
    <row r="281" spans="1:18">
      <c r="A281" s="1280"/>
      <c r="B281" s="389" t="s">
        <v>16</v>
      </c>
      <c r="C281" s="390">
        <v>0</v>
      </c>
      <c r="D281" s="390">
        <v>24462.699999999997</v>
      </c>
      <c r="E281" s="390" t="s">
        <v>189</v>
      </c>
      <c r="F281" s="390">
        <v>24462.699999999997</v>
      </c>
      <c r="G281" s="390">
        <v>0</v>
      </c>
      <c r="H281" s="390">
        <v>0</v>
      </c>
      <c r="I281" s="390">
        <v>0</v>
      </c>
      <c r="J281" s="390">
        <v>-24462.699999999997</v>
      </c>
      <c r="N281" s="30"/>
      <c r="O281" s="30"/>
      <c r="P281" s="30"/>
      <c r="Q281" s="1153"/>
      <c r="R281" s="1153"/>
    </row>
    <row r="282" spans="1:18">
      <c r="A282" s="1282" t="s">
        <v>72</v>
      </c>
      <c r="B282" s="389" t="s">
        <v>14</v>
      </c>
      <c r="C282" s="390">
        <v>13327.18377486948</v>
      </c>
      <c r="D282" s="390">
        <v>22140.82</v>
      </c>
      <c r="E282" s="390" t="s">
        <v>189</v>
      </c>
      <c r="F282" s="390">
        <v>35468.003774869481</v>
      </c>
      <c r="G282" s="390">
        <v>10557.187502362916</v>
      </c>
      <c r="H282" s="390">
        <v>89736.375996079019</v>
      </c>
      <c r="I282" s="390">
        <v>100293.56349844193</v>
      </c>
      <c r="J282" s="390">
        <v>64825.559723572449</v>
      </c>
      <c r="N282" s="30"/>
      <c r="O282" s="30"/>
      <c r="P282" s="30"/>
      <c r="Q282" s="30"/>
      <c r="R282" s="30"/>
    </row>
    <row r="283" spans="1:18">
      <c r="A283" s="1283"/>
      <c r="B283" s="389" t="s">
        <v>24</v>
      </c>
      <c r="C283" s="390">
        <v>881543.86204770627</v>
      </c>
      <c r="D283" s="390">
        <v>2061907.81</v>
      </c>
      <c r="E283" s="390" t="s">
        <v>189</v>
      </c>
      <c r="F283" s="390">
        <v>2943451.6720477063</v>
      </c>
      <c r="G283" s="390">
        <v>743135.47954004863</v>
      </c>
      <c r="H283" s="390">
        <v>5333287.3017371129</v>
      </c>
      <c r="I283" s="390">
        <v>6076422.7812771611</v>
      </c>
      <c r="J283" s="390">
        <v>3132971.1092294548</v>
      </c>
      <c r="N283" s="30"/>
      <c r="O283" s="30"/>
      <c r="P283" s="30"/>
      <c r="Q283" s="30"/>
      <c r="R283" s="30"/>
    </row>
    <row r="284" spans="1:18">
      <c r="A284" s="1284"/>
      <c r="B284" s="389" t="s">
        <v>15</v>
      </c>
      <c r="C284" s="390">
        <v>429000</v>
      </c>
      <c r="D284" s="390">
        <v>121633.89</v>
      </c>
      <c r="E284" s="390" t="s">
        <v>189</v>
      </c>
      <c r="F284" s="390">
        <v>550633.89</v>
      </c>
      <c r="G284" s="390">
        <v>0</v>
      </c>
      <c r="H284" s="390">
        <v>1662357.0025904027</v>
      </c>
      <c r="I284" s="390">
        <v>1662357.0025904027</v>
      </c>
      <c r="J284" s="390">
        <v>1111723.1125904028</v>
      </c>
      <c r="N284" s="30"/>
      <c r="O284" s="30"/>
      <c r="P284" s="30"/>
      <c r="Q284" s="1101"/>
      <c r="R284" s="1101"/>
    </row>
    <row r="285" spans="1:18">
      <c r="A285" s="392" t="s">
        <v>165</v>
      </c>
      <c r="B285" s="405" t="s">
        <v>191</v>
      </c>
      <c r="C285" s="393">
        <v>9296339.8459225763</v>
      </c>
      <c r="D285" s="393">
        <v>9292025.7799999993</v>
      </c>
      <c r="E285" s="393" t="s">
        <v>189</v>
      </c>
      <c r="F285" s="393">
        <v>18588365.625922576</v>
      </c>
      <c r="G285" s="393">
        <v>19331391.579734374</v>
      </c>
      <c r="H285" s="393">
        <v>18168141.497471344</v>
      </c>
      <c r="I285" s="393">
        <v>37499533.077205718</v>
      </c>
      <c r="J285" s="393">
        <f>SUM(J270:J284)</f>
        <v>18912840.291283138</v>
      </c>
      <c r="N285" s="30"/>
      <c r="O285" s="30"/>
      <c r="P285" s="30"/>
      <c r="Q285" s="1101"/>
      <c r="R285" s="1101"/>
    </row>
    <row r="286" spans="1:18" s="955" customFormat="1" ht="13.8" thickBot="1">
      <c r="A286" s="612" t="s">
        <v>222</v>
      </c>
      <c r="B286" s="203"/>
      <c r="C286" s="388"/>
      <c r="D286" s="388"/>
      <c r="E286" s="388"/>
      <c r="F286" s="388"/>
      <c r="G286" s="388"/>
      <c r="H286" s="388"/>
      <c r="I286" s="388"/>
      <c r="J286" s="388"/>
      <c r="K286" s="99"/>
      <c r="L286" s="125"/>
      <c r="M286" s="30"/>
      <c r="N286" s="1101"/>
      <c r="O286" s="1101"/>
      <c r="P286" s="1101"/>
      <c r="Q286" s="30"/>
      <c r="R286" s="30"/>
    </row>
    <row r="287" spans="1:18" s="30" customFormat="1">
      <c r="A287" s="1" t="s">
        <v>193</v>
      </c>
      <c r="B287" s="2"/>
      <c r="K287" s="86"/>
    </row>
    <row r="288" spans="1:18" s="1" customFormat="1">
      <c r="A288" s="1101"/>
      <c r="B288" s="2"/>
      <c r="C288" s="30"/>
      <c r="D288" s="30"/>
      <c r="E288" s="30"/>
      <c r="F288" s="30"/>
      <c r="G288" s="30"/>
      <c r="H288" s="30"/>
      <c r="I288" s="30"/>
      <c r="J288" s="139"/>
      <c r="K288" s="95"/>
      <c r="L288" s="43"/>
      <c r="M288" s="30"/>
      <c r="N288" s="1101"/>
      <c r="O288" s="1101"/>
      <c r="P288" s="1101"/>
      <c r="Q288" s="1101"/>
      <c r="R288" s="1101"/>
    </row>
    <row r="290" spans="1:18">
      <c r="A290" s="1099" t="s">
        <v>194</v>
      </c>
      <c r="B290" s="1101"/>
      <c r="C290" s="1101"/>
      <c r="D290" s="1101"/>
      <c r="E290" s="1101"/>
      <c r="F290" s="1101"/>
      <c r="G290" s="1101"/>
      <c r="H290" s="1101"/>
      <c r="I290" s="1101"/>
      <c r="J290" s="1101"/>
      <c r="N290" s="1101"/>
      <c r="O290" s="1101"/>
      <c r="P290" s="1101"/>
      <c r="Q290" s="1101"/>
      <c r="R290" s="1101"/>
    </row>
    <row r="291" spans="1:18" ht="53.4" thickBot="1">
      <c r="A291" s="1139" t="s">
        <v>60</v>
      </c>
      <c r="B291" s="1139" t="s">
        <v>78</v>
      </c>
      <c r="C291" s="1139" t="s">
        <v>180</v>
      </c>
      <c r="D291" s="1139" t="s">
        <v>181</v>
      </c>
      <c r="E291" s="1139" t="s">
        <v>182</v>
      </c>
      <c r="F291" s="1139" t="s">
        <v>183</v>
      </c>
      <c r="G291" s="1139" t="s">
        <v>195</v>
      </c>
      <c r="H291" s="1139" t="s">
        <v>186</v>
      </c>
      <c r="I291" s="1139" t="s">
        <v>187</v>
      </c>
      <c r="J291" s="1101"/>
      <c r="N291" s="1101"/>
      <c r="O291" s="1101"/>
      <c r="P291" s="1101"/>
      <c r="Q291" s="1101"/>
      <c r="R291" s="1101"/>
    </row>
    <row r="292" spans="1:18" ht="13.8" thickTop="1">
      <c r="A292" s="1278" t="s">
        <v>69</v>
      </c>
      <c r="B292" s="1036" t="s">
        <v>188</v>
      </c>
      <c r="C292" s="1037">
        <v>5291553.9228071216</v>
      </c>
      <c r="D292" s="1037">
        <v>1563077.7371526118</v>
      </c>
      <c r="E292" s="390" t="s">
        <v>189</v>
      </c>
      <c r="F292" s="1037">
        <f>SUM(C292:D292)</f>
        <v>6854631.6599597335</v>
      </c>
      <c r="G292" s="1037">
        <v>24903035.314434703</v>
      </c>
      <c r="H292" s="1037">
        <v>24903035.314434703</v>
      </c>
      <c r="I292" s="1037">
        <f>H292-F292</f>
        <v>18048403.65447497</v>
      </c>
      <c r="J292" s="1101"/>
      <c r="N292" s="1101"/>
      <c r="O292" s="1101"/>
      <c r="P292" s="1101"/>
      <c r="Q292" s="1101"/>
      <c r="R292" s="1101"/>
    </row>
    <row r="293" spans="1:18">
      <c r="A293" s="1279"/>
      <c r="B293" s="389" t="s">
        <v>190</v>
      </c>
      <c r="C293" s="390">
        <v>629125.24772567803</v>
      </c>
      <c r="D293" s="390">
        <v>1167292.6342494551</v>
      </c>
      <c r="E293" s="390" t="s">
        <v>189</v>
      </c>
      <c r="F293" s="1037">
        <f t="shared" ref="F293:F306" si="22">SUM(C293:D293)</f>
        <v>1796417.881975133</v>
      </c>
      <c r="G293" s="390">
        <v>2966831.1564075127</v>
      </c>
      <c r="H293" s="390">
        <v>2966831.1564075127</v>
      </c>
      <c r="I293" s="1037">
        <f t="shared" ref="I293:I306" si="23">H293-F293</f>
        <v>1170413.2744323798</v>
      </c>
      <c r="J293" s="1101"/>
      <c r="N293" s="1101"/>
      <c r="O293" s="1101"/>
      <c r="P293" s="1101"/>
      <c r="Q293" s="1101"/>
      <c r="R293" s="1101"/>
    </row>
    <row r="294" spans="1:18">
      <c r="A294" s="1279"/>
      <c r="B294" s="389" t="s">
        <v>12</v>
      </c>
      <c r="C294" s="390">
        <v>10166.220770457769</v>
      </c>
      <c r="D294" s="390">
        <v>188044.15161879262</v>
      </c>
      <c r="E294" s="390" t="s">
        <v>189</v>
      </c>
      <c r="F294" s="1037">
        <f t="shared" si="22"/>
        <v>198210.37238925038</v>
      </c>
      <c r="G294" s="390">
        <v>130881.55271763721</v>
      </c>
      <c r="H294" s="390">
        <v>130881.55271763721</v>
      </c>
      <c r="I294" s="1037">
        <f t="shared" si="23"/>
        <v>-67328.819671613164</v>
      </c>
      <c r="J294" s="1101"/>
      <c r="N294" s="1101"/>
      <c r="O294" s="1101"/>
      <c r="P294" s="1101"/>
      <c r="Q294" s="1101"/>
      <c r="R294" s="1101"/>
    </row>
    <row r="295" spans="1:18">
      <c r="A295" s="1279"/>
      <c r="B295" s="389" t="s">
        <v>11</v>
      </c>
      <c r="C295" s="390">
        <v>283862.1423951714</v>
      </c>
      <c r="D295" s="390">
        <v>276173.4460874949</v>
      </c>
      <c r="E295" s="390" t="s">
        <v>189</v>
      </c>
      <c r="F295" s="1037">
        <f t="shared" si="22"/>
        <v>560035.5884826663</v>
      </c>
      <c r="G295" s="390">
        <v>2834151.1034074933</v>
      </c>
      <c r="H295" s="390">
        <v>2834151.1034074933</v>
      </c>
      <c r="I295" s="1037">
        <f t="shared" si="23"/>
        <v>2274115.514924827</v>
      </c>
      <c r="J295" s="1101"/>
      <c r="N295" s="1101"/>
      <c r="O295" s="1101"/>
      <c r="P295" s="1101"/>
      <c r="Q295" s="1101"/>
      <c r="R295" s="1101"/>
    </row>
    <row r="296" spans="1:18">
      <c r="A296" s="1280"/>
      <c r="B296" s="389" t="s">
        <v>57</v>
      </c>
      <c r="C296" s="390">
        <v>323840.91780922882</v>
      </c>
      <c r="D296" s="390">
        <v>274069.4987684295</v>
      </c>
      <c r="E296" s="390" t="s">
        <v>189</v>
      </c>
      <c r="F296" s="1037">
        <f t="shared" si="22"/>
        <v>597910.41657765838</v>
      </c>
      <c r="G296" s="390">
        <v>977679.8784767004</v>
      </c>
      <c r="H296" s="390">
        <v>977679.8784767004</v>
      </c>
      <c r="I296" s="1037">
        <f t="shared" si="23"/>
        <v>379769.46189904201</v>
      </c>
      <c r="J296" s="1101"/>
      <c r="N296" s="1101"/>
      <c r="O296" s="1101"/>
      <c r="P296" s="1101"/>
      <c r="Q296" s="1101"/>
      <c r="R296" s="1101"/>
    </row>
    <row r="297" spans="1:18">
      <c r="A297" s="1281" t="s">
        <v>70</v>
      </c>
      <c r="B297" s="389" t="s">
        <v>21</v>
      </c>
      <c r="C297" s="390">
        <v>1036359.113783945</v>
      </c>
      <c r="D297" s="390">
        <v>872961.57315878151</v>
      </c>
      <c r="E297" s="390" t="s">
        <v>189</v>
      </c>
      <c r="F297" s="1037">
        <f t="shared" si="22"/>
        <v>1909320.6869427264</v>
      </c>
      <c r="G297" s="390">
        <v>3786213.8258850668</v>
      </c>
      <c r="H297" s="390">
        <v>3786213.8258850668</v>
      </c>
      <c r="I297" s="1037">
        <f t="shared" si="23"/>
        <v>1876893.1389423404</v>
      </c>
      <c r="J297" s="1101"/>
      <c r="M297" s="125"/>
      <c r="N297" s="1153"/>
      <c r="O297" s="1153"/>
      <c r="P297" s="1153"/>
      <c r="Q297" s="1101"/>
      <c r="R297" s="1101"/>
    </row>
    <row r="298" spans="1:18">
      <c r="A298" s="1279"/>
      <c r="B298" s="389" t="s">
        <v>22</v>
      </c>
      <c r="C298" s="390">
        <v>955.43461442957471</v>
      </c>
      <c r="D298" s="390">
        <v>640922.48276721989</v>
      </c>
      <c r="E298" s="390" t="s">
        <v>189</v>
      </c>
      <c r="F298" s="1037">
        <f t="shared" si="22"/>
        <v>641877.91738164949</v>
      </c>
      <c r="G298" s="390">
        <v>827528.5979355711</v>
      </c>
      <c r="H298" s="390">
        <v>827528.5979355711</v>
      </c>
      <c r="I298" s="1037">
        <f t="shared" si="23"/>
        <v>185650.68055392161</v>
      </c>
      <c r="J298" s="1101"/>
      <c r="N298" s="30"/>
      <c r="O298" s="30"/>
      <c r="P298" s="30"/>
      <c r="Q298" s="1101"/>
      <c r="R298" s="1101"/>
    </row>
    <row r="299" spans="1:18">
      <c r="A299" s="1280"/>
      <c r="B299" s="389" t="s">
        <v>160</v>
      </c>
      <c r="C299" s="391">
        <v>513692.44549072057</v>
      </c>
      <c r="D299" s="391">
        <v>738009.75908481842</v>
      </c>
      <c r="E299" s="390" t="s">
        <v>189</v>
      </c>
      <c r="F299" s="1037">
        <f t="shared" si="22"/>
        <v>1251702.2045755391</v>
      </c>
      <c r="G299" s="390">
        <v>2218082.5778527795</v>
      </c>
      <c r="H299" s="390">
        <v>2218082.5778527795</v>
      </c>
      <c r="I299" s="1037">
        <f t="shared" si="23"/>
        <v>966380.37327724043</v>
      </c>
      <c r="J299" s="1101"/>
      <c r="N299" s="30"/>
      <c r="O299" s="30"/>
      <c r="P299" s="30"/>
      <c r="Q299" s="1101"/>
      <c r="R299" s="1101"/>
    </row>
    <row r="300" spans="1:18">
      <c r="A300" s="1281" t="s">
        <v>71</v>
      </c>
      <c r="B300" s="389" t="s">
        <v>20</v>
      </c>
      <c r="C300" s="390">
        <v>0</v>
      </c>
      <c r="D300" s="390">
        <v>224419.62720048366</v>
      </c>
      <c r="E300" s="390" t="s">
        <v>189</v>
      </c>
      <c r="F300" s="1037">
        <f t="shared" si="22"/>
        <v>224419.62720048366</v>
      </c>
      <c r="G300" s="390">
        <v>95589.205672550394</v>
      </c>
      <c r="H300" s="390">
        <v>95589.205672550394</v>
      </c>
      <c r="I300" s="1037">
        <f t="shared" si="23"/>
        <v>-128830.42152793327</v>
      </c>
      <c r="J300" s="1101"/>
      <c r="N300" s="1101"/>
      <c r="O300" s="1101"/>
      <c r="P300" s="1101"/>
      <c r="Q300" s="1101"/>
      <c r="R300" s="1101"/>
    </row>
    <row r="301" spans="1:18">
      <c r="A301" s="1279"/>
      <c r="B301" s="389" t="s">
        <v>19</v>
      </c>
      <c r="C301" s="390">
        <v>0</v>
      </c>
      <c r="D301" s="390">
        <v>678715.30504984932</v>
      </c>
      <c r="E301" s="390" t="s">
        <v>189</v>
      </c>
      <c r="F301" s="1037">
        <f t="shared" si="22"/>
        <v>678715.30504984932</v>
      </c>
      <c r="G301" s="390">
        <v>855014.52123239718</v>
      </c>
      <c r="H301" s="390">
        <v>855014.52123239718</v>
      </c>
      <c r="I301" s="1037">
        <f t="shared" si="23"/>
        <v>176299.21618254785</v>
      </c>
      <c r="J301" s="1101"/>
      <c r="N301" s="1101"/>
      <c r="O301" s="1101"/>
      <c r="P301" s="1101"/>
      <c r="Q301" s="1101"/>
      <c r="R301" s="1101"/>
    </row>
    <row r="302" spans="1:18">
      <c r="A302" s="1279"/>
      <c r="B302" s="389" t="s">
        <v>25</v>
      </c>
      <c r="C302" s="390">
        <v>0</v>
      </c>
      <c r="D302" s="390">
        <v>48282.911435273214</v>
      </c>
      <c r="E302" s="390" t="s">
        <v>189</v>
      </c>
      <c r="F302" s="1037">
        <f t="shared" si="22"/>
        <v>48282.911435273214</v>
      </c>
      <c r="G302" s="390">
        <v>0</v>
      </c>
      <c r="H302" s="390">
        <v>0</v>
      </c>
      <c r="I302" s="1037">
        <f t="shared" si="23"/>
        <v>-48282.911435273214</v>
      </c>
      <c r="J302" s="1101"/>
      <c r="N302" s="30"/>
      <c r="O302" s="30"/>
      <c r="P302" s="30"/>
      <c r="Q302" s="1101"/>
      <c r="R302" s="1101"/>
    </row>
    <row r="303" spans="1:18">
      <c r="A303" s="1280"/>
      <c r="B303" s="389" t="s">
        <v>16</v>
      </c>
      <c r="C303" s="390">
        <v>0</v>
      </c>
      <c r="D303" s="390">
        <v>11180.615768228348</v>
      </c>
      <c r="E303" s="390" t="s">
        <v>189</v>
      </c>
      <c r="F303" s="1037">
        <f t="shared" si="22"/>
        <v>11180.615768228348</v>
      </c>
      <c r="G303" s="390">
        <v>0</v>
      </c>
      <c r="H303" s="390">
        <v>0</v>
      </c>
      <c r="I303" s="1037">
        <f t="shared" si="23"/>
        <v>-11180.615768228348</v>
      </c>
      <c r="J303" s="1101"/>
      <c r="N303" s="30"/>
      <c r="O303" s="30"/>
      <c r="P303" s="30"/>
      <c r="Q303" s="1153"/>
      <c r="R303" s="1153"/>
    </row>
    <row r="304" spans="1:18">
      <c r="A304" s="1282" t="s">
        <v>72</v>
      </c>
      <c r="B304" s="389" t="s">
        <v>14</v>
      </c>
      <c r="C304" s="390">
        <v>0</v>
      </c>
      <c r="D304" s="390">
        <v>108535.22962569934</v>
      </c>
      <c r="E304" s="390" t="s">
        <v>189</v>
      </c>
      <c r="F304" s="1037">
        <f t="shared" si="22"/>
        <v>108535.22962569934</v>
      </c>
      <c r="G304" s="390">
        <v>316246.37539407751</v>
      </c>
      <c r="H304" s="390">
        <v>316246.37539407751</v>
      </c>
      <c r="I304" s="1037">
        <f t="shared" si="23"/>
        <v>207711.14576837816</v>
      </c>
      <c r="J304" s="1101"/>
      <c r="N304" s="30"/>
      <c r="O304" s="30"/>
      <c r="P304" s="30"/>
      <c r="Q304" s="30"/>
      <c r="R304" s="30"/>
    </row>
    <row r="305" spans="1:18">
      <c r="A305" s="1283"/>
      <c r="B305" s="389" t="s">
        <v>24</v>
      </c>
      <c r="C305" s="390">
        <v>19850.054409370739</v>
      </c>
      <c r="D305" s="390">
        <v>3148985.5720492462</v>
      </c>
      <c r="E305" s="390" t="s">
        <v>189</v>
      </c>
      <c r="F305" s="1037">
        <f t="shared" si="22"/>
        <v>3168835.6264586169</v>
      </c>
      <c r="G305" s="390">
        <v>14789706.16416489</v>
      </c>
      <c r="H305" s="390">
        <v>14789706.16416489</v>
      </c>
      <c r="I305" s="1037">
        <f t="shared" si="23"/>
        <v>11620870.537706273</v>
      </c>
      <c r="J305" s="1101"/>
      <c r="N305" s="30"/>
      <c r="O305" s="30"/>
      <c r="P305" s="30"/>
      <c r="Q305" s="30"/>
      <c r="R305" s="30"/>
    </row>
    <row r="306" spans="1:18">
      <c r="A306" s="1284"/>
      <c r="B306" s="389" t="s">
        <v>15</v>
      </c>
      <c r="C306" s="390">
        <v>400918.30936805037</v>
      </c>
      <c r="D306" s="390">
        <v>187665.91785477407</v>
      </c>
      <c r="E306" s="390" t="s">
        <v>189</v>
      </c>
      <c r="F306" s="1037">
        <f t="shared" si="22"/>
        <v>588584.22722282447</v>
      </c>
      <c r="G306" s="390">
        <v>1424911.3046877575</v>
      </c>
      <c r="H306" s="390">
        <v>1424911.3046877575</v>
      </c>
      <c r="I306" s="1037">
        <f t="shared" si="23"/>
        <v>836327.07746493304</v>
      </c>
      <c r="J306" s="1101"/>
      <c r="N306" s="30"/>
      <c r="O306" s="30"/>
      <c r="P306" s="30"/>
      <c r="Q306" s="1101"/>
      <c r="R306" s="1101"/>
    </row>
    <row r="307" spans="1:18">
      <c r="A307" s="392" t="s">
        <v>165</v>
      </c>
      <c r="B307" s="405" t="s">
        <v>191</v>
      </c>
      <c r="C307" s="393">
        <v>8510323.8091741726</v>
      </c>
      <c r="D307" s="393">
        <v>10128336.461871158</v>
      </c>
      <c r="E307" s="393" t="s">
        <v>189</v>
      </c>
      <c r="F307" s="393">
        <f>SUM(F292:F306)</f>
        <v>18638660.271045327</v>
      </c>
      <c r="G307" s="393">
        <f>SUM(G292:G306)</f>
        <v>56125871.578269131</v>
      </c>
      <c r="H307" s="393">
        <f>SUM(H292:H306)</f>
        <v>56125871.578269131</v>
      </c>
      <c r="I307" s="393">
        <f>H307-F307</f>
        <v>37487211.307223804</v>
      </c>
      <c r="J307" s="620"/>
      <c r="L307" s="125"/>
      <c r="N307" s="30"/>
      <c r="O307" s="30"/>
      <c r="P307" s="30"/>
      <c r="Q307" s="1101"/>
      <c r="R307" s="1101"/>
    </row>
    <row r="308" spans="1:18" s="955" customFormat="1" ht="13.8" thickBot="1">
      <c r="A308" s="612" t="s">
        <v>222</v>
      </c>
      <c r="B308" s="203"/>
      <c r="C308" s="388"/>
      <c r="D308" s="388"/>
      <c r="E308" s="388"/>
      <c r="F308" s="388"/>
      <c r="G308" s="388"/>
      <c r="H308" s="388"/>
      <c r="I308" s="388"/>
      <c r="J308" s="1101"/>
      <c r="K308" s="99"/>
      <c r="L308" s="30"/>
      <c r="M308" s="30"/>
      <c r="N308" s="1101"/>
      <c r="O308" s="1101"/>
      <c r="P308" s="1101"/>
      <c r="Q308" s="30"/>
      <c r="R308" s="30"/>
    </row>
    <row r="309" spans="1:18" s="30" customFormat="1">
      <c r="A309" s="1" t="s">
        <v>196</v>
      </c>
      <c r="B309" s="2"/>
      <c r="J309" s="1101"/>
      <c r="K309" s="86"/>
      <c r="N309" s="1101"/>
      <c r="O309" s="1101"/>
      <c r="P309" s="1101"/>
    </row>
    <row r="310" spans="1:18">
      <c r="A310" s="1101"/>
      <c r="J310" s="1101"/>
      <c r="N310" s="1101"/>
      <c r="O310" s="1101"/>
      <c r="P310" s="1101"/>
      <c r="Q310" s="30"/>
      <c r="R310" s="30"/>
    </row>
    <row r="311" spans="1:18">
      <c r="A311" s="1099" t="s">
        <v>223</v>
      </c>
      <c r="B311" s="1101"/>
      <c r="C311" s="1101"/>
      <c r="D311" s="1101"/>
      <c r="E311" s="1101"/>
      <c r="F311" s="1101"/>
      <c r="G311" s="1101"/>
      <c r="H311" s="1101"/>
      <c r="I311" s="1101"/>
      <c r="J311" s="1101"/>
      <c r="N311" s="1101"/>
      <c r="O311" s="1101"/>
      <c r="P311" s="1101"/>
      <c r="Q311" s="1101"/>
      <c r="R311" s="1101"/>
    </row>
    <row r="312" spans="1:18" ht="53.4" thickBot="1">
      <c r="A312" s="1139" t="s">
        <v>60</v>
      </c>
      <c r="B312" s="1139" t="s">
        <v>78</v>
      </c>
      <c r="C312" s="1139" t="s">
        <v>180</v>
      </c>
      <c r="D312" s="1139" t="s">
        <v>181</v>
      </c>
      <c r="E312" s="1139" t="s">
        <v>182</v>
      </c>
      <c r="F312" s="1139" t="s">
        <v>183</v>
      </c>
      <c r="G312" s="1139" t="s">
        <v>195</v>
      </c>
      <c r="H312" s="1139" t="s">
        <v>186</v>
      </c>
      <c r="I312" s="1139" t="s">
        <v>187</v>
      </c>
      <c r="J312" s="1101"/>
      <c r="N312" s="1101"/>
      <c r="O312" s="1101"/>
      <c r="P312" s="1101"/>
      <c r="Q312" s="1101"/>
      <c r="R312" s="1101"/>
    </row>
    <row r="313" spans="1:18" ht="13.8" thickTop="1">
      <c r="A313" s="1278" t="s">
        <v>69</v>
      </c>
      <c r="B313" s="389" t="s">
        <v>188</v>
      </c>
      <c r="C313" s="1037">
        <v>1598767.6099999999</v>
      </c>
      <c r="D313" s="1037">
        <v>1210318.9100000001</v>
      </c>
      <c r="E313" s="390" t="s">
        <v>189</v>
      </c>
      <c r="F313" s="1037">
        <f>SUM(C313,D313)</f>
        <v>2809086.52</v>
      </c>
      <c r="G313" s="1037">
        <v>11206804.803985082</v>
      </c>
      <c r="H313" s="1037">
        <v>11206804.803985082</v>
      </c>
      <c r="I313" s="1038">
        <v>8397718.2839850821</v>
      </c>
      <c r="J313" s="1101"/>
      <c r="L313" s="139"/>
      <c r="M313" s="139"/>
      <c r="N313" s="1101"/>
      <c r="O313" s="1101"/>
      <c r="P313" s="1101"/>
      <c r="Q313" s="1101"/>
      <c r="R313" s="1101"/>
    </row>
    <row r="314" spans="1:18">
      <c r="A314" s="1279"/>
      <c r="B314" s="389" t="s">
        <v>190</v>
      </c>
      <c r="C314" s="1037">
        <v>2240540.62</v>
      </c>
      <c r="D314" s="1037">
        <v>1435610.73</v>
      </c>
      <c r="E314" s="390" t="s">
        <v>189</v>
      </c>
      <c r="F314" s="1037">
        <f t="shared" ref="F314:F327" si="24">SUM(C314,D314)</f>
        <v>3676151.35</v>
      </c>
      <c r="G314" s="1037">
        <v>8849886.0796058252</v>
      </c>
      <c r="H314" s="1037">
        <v>8849886.0796058252</v>
      </c>
      <c r="I314" s="1038">
        <v>5173734.7296058256</v>
      </c>
      <c r="J314" s="1101"/>
      <c r="L314" s="139"/>
      <c r="M314" s="139"/>
      <c r="N314" s="1101"/>
      <c r="O314" s="1101"/>
      <c r="P314" s="1101"/>
      <c r="Q314" s="1101"/>
      <c r="R314" s="1101"/>
    </row>
    <row r="315" spans="1:18">
      <c r="A315" s="1279"/>
      <c r="B315" s="389" t="s">
        <v>12</v>
      </c>
      <c r="C315" s="1037">
        <v>37625.369999999995</v>
      </c>
      <c r="D315" s="1037">
        <v>248037.34</v>
      </c>
      <c r="E315" s="390" t="s">
        <v>189</v>
      </c>
      <c r="F315" s="1037">
        <f t="shared" si="24"/>
        <v>285662.70999999996</v>
      </c>
      <c r="G315" s="1037">
        <v>195701.13473483207</v>
      </c>
      <c r="H315" s="1037">
        <v>195701.13473483207</v>
      </c>
      <c r="I315" s="1038">
        <v>-89961.575265167892</v>
      </c>
      <c r="J315" s="1101"/>
      <c r="L315" s="139"/>
      <c r="M315" s="139"/>
      <c r="N315" s="1101"/>
      <c r="O315" s="1101"/>
      <c r="P315" s="1101"/>
      <c r="Q315" s="1101"/>
      <c r="R315" s="1101"/>
    </row>
    <row r="316" spans="1:18">
      <c r="A316" s="1279"/>
      <c r="B316" s="389" t="s">
        <v>11</v>
      </c>
      <c r="C316" s="1037">
        <v>17106.340000000037</v>
      </c>
      <c r="D316" s="1037">
        <v>212103.21999999994</v>
      </c>
      <c r="E316" s="390" t="s">
        <v>189</v>
      </c>
      <c r="F316" s="1037">
        <f t="shared" si="24"/>
        <v>229209.55999999997</v>
      </c>
      <c r="G316" s="1037">
        <v>167897.90103579819</v>
      </c>
      <c r="H316" s="1037">
        <v>167897.90103579819</v>
      </c>
      <c r="I316" s="1038">
        <v>-61311.658964201779</v>
      </c>
      <c r="J316" s="1101"/>
      <c r="L316" s="139"/>
      <c r="M316" s="139"/>
      <c r="N316" s="1101"/>
      <c r="O316" s="1101"/>
      <c r="P316" s="1101"/>
      <c r="Q316" s="1101"/>
      <c r="R316" s="1101"/>
    </row>
    <row r="317" spans="1:18">
      <c r="A317" s="1280"/>
      <c r="B317" s="389" t="s">
        <v>57</v>
      </c>
      <c r="C317" s="1037">
        <v>1832</v>
      </c>
      <c r="D317" s="1037">
        <v>82382.19</v>
      </c>
      <c r="E317" s="390" t="s">
        <v>189</v>
      </c>
      <c r="F317" s="1037">
        <f t="shared" si="24"/>
        <v>84214.19</v>
      </c>
      <c r="G317" s="1037">
        <v>1602.2126928681937</v>
      </c>
      <c r="H317" s="1037">
        <v>1602.2126928681937</v>
      </c>
      <c r="I317" s="1038">
        <v>-82611.977307131805</v>
      </c>
      <c r="J317" s="1101"/>
      <c r="L317" s="139"/>
      <c r="M317" s="139"/>
      <c r="N317" s="1101"/>
      <c r="O317" s="1101"/>
      <c r="P317" s="1101"/>
      <c r="Q317" s="1101"/>
      <c r="R317" s="1101"/>
    </row>
    <row r="318" spans="1:18">
      <c r="A318" s="1281" t="s">
        <v>70</v>
      </c>
      <c r="B318" s="389" t="s">
        <v>21</v>
      </c>
      <c r="C318" s="1037">
        <v>667290.64999999979</v>
      </c>
      <c r="D318" s="1037">
        <v>672572.86</v>
      </c>
      <c r="E318" s="390" t="s">
        <v>189</v>
      </c>
      <c r="F318" s="1037">
        <f t="shared" si="24"/>
        <v>1339863.5099999998</v>
      </c>
      <c r="G318" s="1037">
        <v>2228666.3951553507</v>
      </c>
      <c r="H318" s="1037">
        <v>2228666.3951553507</v>
      </c>
      <c r="I318" s="1038">
        <v>888802.8851553509</v>
      </c>
      <c r="J318" s="1101"/>
      <c r="L318" s="139"/>
      <c r="M318" s="139"/>
      <c r="N318" s="1153"/>
      <c r="O318" s="1153"/>
      <c r="P318" s="1153"/>
      <c r="Q318" s="1101"/>
      <c r="R318" s="1101"/>
    </row>
    <row r="319" spans="1:18">
      <c r="A319" s="1279"/>
      <c r="B319" s="389" t="s">
        <v>22</v>
      </c>
      <c r="C319" s="1037">
        <v>538695.83000000007</v>
      </c>
      <c r="D319" s="1037">
        <v>813678.03000000026</v>
      </c>
      <c r="E319" s="390" t="s">
        <v>189</v>
      </c>
      <c r="F319" s="1037">
        <f t="shared" si="24"/>
        <v>1352373.8600000003</v>
      </c>
      <c r="G319" s="1037">
        <v>1565815.716613662</v>
      </c>
      <c r="H319" s="1037">
        <v>1565815.716613662</v>
      </c>
      <c r="I319" s="1038">
        <v>213441.85661366163</v>
      </c>
      <c r="J319" s="1101"/>
      <c r="L319" s="139"/>
      <c r="M319" s="139"/>
      <c r="N319" s="30"/>
      <c r="O319" s="30"/>
      <c r="P319" s="30"/>
      <c r="Q319" s="1101"/>
      <c r="R319" s="1101"/>
    </row>
    <row r="320" spans="1:18">
      <c r="A320" s="1280"/>
      <c r="B320" s="389" t="s">
        <v>160</v>
      </c>
      <c r="C320" s="1037">
        <v>242960.6</v>
      </c>
      <c r="D320" s="1037">
        <v>493974.78</v>
      </c>
      <c r="E320" s="390" t="s">
        <v>189</v>
      </c>
      <c r="F320" s="1037">
        <f t="shared" si="24"/>
        <v>736935.38</v>
      </c>
      <c r="G320" s="1037">
        <v>1115281.4021497334</v>
      </c>
      <c r="H320" s="1037">
        <v>1115281.4021497334</v>
      </c>
      <c r="I320" s="1038">
        <v>378346.02214973338</v>
      </c>
      <c r="J320" s="1101"/>
      <c r="L320" s="139"/>
      <c r="M320" s="139"/>
      <c r="N320" s="30"/>
      <c r="O320" s="30"/>
      <c r="P320" s="30"/>
      <c r="Q320" s="1101"/>
      <c r="R320" s="1101"/>
    </row>
    <row r="321" spans="1:18">
      <c r="A321" s="1281" t="s">
        <v>71</v>
      </c>
      <c r="B321" s="389" t="s">
        <v>20</v>
      </c>
      <c r="C321" s="1037">
        <v>0</v>
      </c>
      <c r="D321" s="1037">
        <v>61911.929999999993</v>
      </c>
      <c r="E321" s="390" t="s">
        <v>189</v>
      </c>
      <c r="F321" s="1037">
        <f t="shared" si="24"/>
        <v>61911.929999999993</v>
      </c>
      <c r="G321" s="1037">
        <v>60457.883669505703</v>
      </c>
      <c r="H321" s="1037">
        <v>60457.883669505703</v>
      </c>
      <c r="I321" s="1038">
        <v>-1454.0463304942896</v>
      </c>
      <c r="J321" s="1101"/>
      <c r="L321" s="139"/>
      <c r="M321" s="139"/>
      <c r="N321" s="1101"/>
      <c r="O321" s="1101"/>
      <c r="P321" s="1101"/>
      <c r="Q321" s="1101"/>
      <c r="R321" s="1101"/>
    </row>
    <row r="322" spans="1:18">
      <c r="A322" s="1279"/>
      <c r="B322" s="389" t="s">
        <v>19</v>
      </c>
      <c r="C322" s="1037">
        <v>0</v>
      </c>
      <c r="D322" s="1037">
        <v>232162.77999999997</v>
      </c>
      <c r="E322" s="390" t="s">
        <v>189</v>
      </c>
      <c r="F322" s="1037">
        <f t="shared" si="24"/>
        <v>232162.77999999997</v>
      </c>
      <c r="G322" s="1037">
        <v>641692.47162240895</v>
      </c>
      <c r="H322" s="1037">
        <v>641692.47162240895</v>
      </c>
      <c r="I322" s="1038">
        <v>409529.69162240898</v>
      </c>
      <c r="J322" s="1101"/>
      <c r="L322" s="139"/>
      <c r="M322" s="139"/>
      <c r="N322" s="1101"/>
      <c r="O322" s="1101"/>
      <c r="P322" s="1101"/>
      <c r="Q322" s="1101"/>
      <c r="R322" s="1101"/>
    </row>
    <row r="323" spans="1:18">
      <c r="A323" s="1279"/>
      <c r="B323" s="389" t="s">
        <v>25</v>
      </c>
      <c r="C323" s="1037">
        <v>0</v>
      </c>
      <c r="D323" s="1037">
        <v>19032.55</v>
      </c>
      <c r="E323" s="390" t="s">
        <v>189</v>
      </c>
      <c r="F323" s="1037">
        <f t="shared" si="24"/>
        <v>19032.55</v>
      </c>
      <c r="G323" s="1037">
        <v>0</v>
      </c>
      <c r="H323" s="1037">
        <v>0</v>
      </c>
      <c r="I323" s="1038">
        <v>-19032.55</v>
      </c>
      <c r="J323" s="1101"/>
      <c r="L323" s="139"/>
      <c r="M323" s="139"/>
      <c r="N323" s="30"/>
      <c r="O323" s="30"/>
      <c r="P323" s="30"/>
      <c r="Q323" s="1101"/>
      <c r="R323" s="1101"/>
    </row>
    <row r="324" spans="1:18">
      <c r="A324" s="1280"/>
      <c r="B324" s="389" t="s">
        <v>16</v>
      </c>
      <c r="C324" s="1037">
        <v>0</v>
      </c>
      <c r="D324" s="1037">
        <v>11551.979999999998</v>
      </c>
      <c r="E324" s="390" t="s">
        <v>189</v>
      </c>
      <c r="F324" s="1037">
        <f t="shared" si="24"/>
        <v>11551.979999999998</v>
      </c>
      <c r="G324" s="1037">
        <v>0</v>
      </c>
      <c r="H324" s="1037">
        <v>0</v>
      </c>
      <c r="I324" s="1038">
        <v>-11551.979999999998</v>
      </c>
      <c r="J324" s="1101"/>
      <c r="L324" s="139"/>
      <c r="M324" s="139"/>
      <c r="N324" s="30"/>
      <c r="O324" s="30"/>
      <c r="P324" s="30"/>
      <c r="Q324" s="1153"/>
      <c r="R324" s="1153"/>
    </row>
    <row r="325" spans="1:18">
      <c r="A325" s="1282" t="s">
        <v>72</v>
      </c>
      <c r="B325" s="389" t="s">
        <v>14</v>
      </c>
      <c r="C325" s="1037">
        <v>1725</v>
      </c>
      <c r="D325" s="1037">
        <v>58275.54</v>
      </c>
      <c r="E325" s="390" t="s">
        <v>189</v>
      </c>
      <c r="F325" s="1037">
        <f t="shared" si="24"/>
        <v>60000.54</v>
      </c>
      <c r="G325" s="1037">
        <v>17585.923613029696</v>
      </c>
      <c r="H325" s="1037">
        <v>17585.923613029696</v>
      </c>
      <c r="I325" s="1038">
        <v>-42414.616386970301</v>
      </c>
      <c r="J325" s="1101"/>
      <c r="L325" s="139"/>
      <c r="M325" s="139"/>
      <c r="N325" s="30"/>
      <c r="O325" s="30"/>
      <c r="P325" s="30"/>
      <c r="Q325" s="30"/>
      <c r="R325" s="30"/>
    </row>
    <row r="326" spans="1:18">
      <c r="A326" s="1283"/>
      <c r="B326" s="389" t="s">
        <v>24</v>
      </c>
      <c r="C326" s="1037">
        <v>226150</v>
      </c>
      <c r="D326" s="1037">
        <v>1045529.5800000001</v>
      </c>
      <c r="E326" s="390" t="s">
        <v>189</v>
      </c>
      <c r="F326" s="1037">
        <f t="shared" si="24"/>
        <v>1271679.58</v>
      </c>
      <c r="G326" s="1037">
        <v>317521.82670825103</v>
      </c>
      <c r="H326" s="1037">
        <v>317521.82670825103</v>
      </c>
      <c r="I326" s="1038">
        <v>-954157.75329174905</v>
      </c>
      <c r="J326" s="1101"/>
      <c r="L326" s="139"/>
      <c r="M326" s="139"/>
      <c r="N326" s="30"/>
      <c r="O326" s="30"/>
      <c r="P326" s="30"/>
      <c r="Q326" s="30"/>
      <c r="R326" s="30"/>
    </row>
    <row r="327" spans="1:18">
      <c r="A327" s="1284"/>
      <c r="B327" s="389" t="s">
        <v>15</v>
      </c>
      <c r="C327" s="1037">
        <v>542984.06000000006</v>
      </c>
      <c r="D327" s="1037">
        <v>223560.57000000007</v>
      </c>
      <c r="E327" s="390" t="s">
        <v>189</v>
      </c>
      <c r="F327" s="1037">
        <f t="shared" si="24"/>
        <v>766544.63000000012</v>
      </c>
      <c r="G327" s="1037">
        <v>1278249.8643380816</v>
      </c>
      <c r="H327" s="1037">
        <v>1278249.8643380816</v>
      </c>
      <c r="I327" s="1038">
        <v>511705.23433808144</v>
      </c>
      <c r="J327" s="1101"/>
      <c r="L327" s="139"/>
      <c r="M327" s="139"/>
      <c r="N327" s="30"/>
      <c r="O327" s="30"/>
      <c r="P327" s="30"/>
      <c r="Q327" s="1101"/>
      <c r="R327" s="1101"/>
    </row>
    <row r="328" spans="1:18">
      <c r="A328" s="392" t="s">
        <v>165</v>
      </c>
      <c r="B328" s="405" t="s">
        <v>197</v>
      </c>
      <c r="C328" s="1039">
        <f t="shared" ref="C328:H328" si="25">SUM(C313:C327)</f>
        <v>6115678.0800000001</v>
      </c>
      <c r="D328" s="1039">
        <f t="shared" si="25"/>
        <v>6820702.9900000002</v>
      </c>
      <c r="E328" s="393" t="s">
        <v>189</v>
      </c>
      <c r="F328" s="1039">
        <f t="shared" si="25"/>
        <v>12936381.07</v>
      </c>
      <c r="G328" s="1039">
        <f t="shared" si="25"/>
        <v>27647163.615924425</v>
      </c>
      <c r="H328" s="1039">
        <f t="shared" si="25"/>
        <v>27647163.615924425</v>
      </c>
      <c r="I328" s="1039">
        <f t="shared" ref="I328" si="26">H328-F328</f>
        <v>14710782.545924425</v>
      </c>
      <c r="J328" s="1101"/>
      <c r="L328" s="139"/>
      <c r="M328" s="139"/>
      <c r="N328" s="30"/>
      <c r="O328" s="30"/>
      <c r="P328" s="30"/>
      <c r="Q328" s="1101"/>
      <c r="R328" s="1101"/>
    </row>
    <row r="329" spans="1:18" ht="13.8" thickBot="1">
      <c r="A329" s="612" t="s">
        <v>222</v>
      </c>
      <c r="B329" s="203"/>
      <c r="C329" s="388"/>
      <c r="D329" s="388"/>
      <c r="E329" s="388"/>
      <c r="F329" s="388"/>
      <c r="G329" s="388"/>
      <c r="H329" s="388"/>
      <c r="I329" s="388"/>
      <c r="J329" s="1101"/>
      <c r="L329" s="139"/>
      <c r="M329" s="139"/>
      <c r="N329" s="30"/>
      <c r="O329" s="30"/>
      <c r="P329" s="30"/>
      <c r="Q329" s="1101"/>
      <c r="R329" s="1101"/>
    </row>
    <row r="330" spans="1:18" s="955" customFormat="1">
      <c r="A330" s="1101" t="s">
        <v>198</v>
      </c>
      <c r="B330" s="2"/>
      <c r="C330" s="30"/>
      <c r="D330" s="30"/>
      <c r="E330" s="30"/>
      <c r="F330" s="30"/>
      <c r="G330" s="30"/>
      <c r="H330" s="30"/>
      <c r="I330" s="30"/>
      <c r="J330" s="1101"/>
      <c r="K330" s="99"/>
      <c r="L330" s="139"/>
      <c r="M330" s="139"/>
      <c r="N330" s="1101"/>
      <c r="O330" s="1101"/>
      <c r="P330" s="1101"/>
      <c r="Q330" s="30"/>
      <c r="R330" s="30"/>
    </row>
    <row r="331" spans="1:18">
      <c r="A331" s="1101" t="s">
        <v>196</v>
      </c>
      <c r="N331" s="1101"/>
      <c r="O331" s="1101"/>
      <c r="P331" s="1101"/>
      <c r="Q331" s="1101"/>
      <c r="R331" s="1101"/>
    </row>
    <row r="333" spans="1:18">
      <c r="A333" s="1099" t="s">
        <v>200</v>
      </c>
      <c r="B333" s="1101"/>
      <c r="C333" s="1101"/>
      <c r="D333" s="1101"/>
      <c r="E333" s="1101"/>
      <c r="F333" s="1101"/>
      <c r="G333" s="1101"/>
      <c r="H333" s="1101"/>
      <c r="I333" s="1101"/>
      <c r="N333" s="1101"/>
      <c r="O333" s="1101"/>
      <c r="P333" s="1101"/>
      <c r="Q333" s="1101"/>
      <c r="R333" s="1101"/>
    </row>
    <row r="334" spans="1:18" ht="53.4" thickBot="1">
      <c r="A334" s="1139" t="s">
        <v>60</v>
      </c>
      <c r="B334" s="1139" t="s">
        <v>78</v>
      </c>
      <c r="C334" s="1139" t="s">
        <v>180</v>
      </c>
      <c r="D334" s="1139" t="s">
        <v>181</v>
      </c>
      <c r="E334" s="1139" t="s">
        <v>182</v>
      </c>
      <c r="F334" s="1139" t="s">
        <v>183</v>
      </c>
      <c r="G334" s="1139" t="s">
        <v>195</v>
      </c>
      <c r="H334" s="1139" t="s">
        <v>186</v>
      </c>
      <c r="I334" s="1139" t="s">
        <v>187</v>
      </c>
      <c r="N334" s="1101"/>
      <c r="O334" s="1101"/>
      <c r="P334" s="1101"/>
      <c r="Q334" s="1101"/>
      <c r="R334" s="1101"/>
    </row>
    <row r="335" spans="1:18" ht="13.8" thickTop="1">
      <c r="A335" s="1278" t="s">
        <v>69</v>
      </c>
      <c r="B335" s="389" t="s">
        <v>188</v>
      </c>
      <c r="C335" s="1037">
        <f>SUM(C292,C270,C313)</f>
        <v>12777121.632907122</v>
      </c>
      <c r="D335" s="1037">
        <f>SUM(D270,D292,D313)</f>
        <v>4468080.7271526121</v>
      </c>
      <c r="E335" s="390" t="s">
        <v>189</v>
      </c>
      <c r="F335" s="1037">
        <f>SUM(C335:D335)</f>
        <v>17245202.360059734</v>
      </c>
      <c r="G335" s="1037">
        <f>SUM(G270,H270,G292,G313)</f>
        <v>55344301.223329715</v>
      </c>
      <c r="H335" s="1037">
        <f>G335</f>
        <v>55344301.223329715</v>
      </c>
      <c r="I335" s="1037">
        <f>H335-F335</f>
        <v>38099098.863269985</v>
      </c>
      <c r="N335" s="1101"/>
      <c r="O335" s="1101"/>
      <c r="P335" s="1101"/>
      <c r="Q335" s="1101"/>
      <c r="R335" s="1101"/>
    </row>
    <row r="336" spans="1:18">
      <c r="A336" s="1279"/>
      <c r="B336" s="389" t="s">
        <v>190</v>
      </c>
      <c r="C336" s="1037">
        <f t="shared" ref="C336:C349" si="27">SUM(C293,C271,C314)</f>
        <v>3176750.8677256783</v>
      </c>
      <c r="D336" s="1037">
        <f t="shared" ref="D336:D349" si="28">SUM(D271,D293,D314)</f>
        <v>3676536.814249455</v>
      </c>
      <c r="E336" s="390" t="s">
        <v>189</v>
      </c>
      <c r="F336" s="1037">
        <f t="shared" ref="F336:F349" si="29">SUM(C336:D336)</f>
        <v>6853287.6819751337</v>
      </c>
      <c r="G336" s="1037">
        <f t="shared" ref="G336:G349" si="30">SUM(G271,H271,G293,G314)</f>
        <v>13853904.073992282</v>
      </c>
      <c r="H336" s="1037">
        <f t="shared" ref="H336:H349" si="31">G336</f>
        <v>13853904.073992282</v>
      </c>
      <c r="I336" s="1037">
        <f t="shared" ref="I336:I349" si="32">H336-F336</f>
        <v>7000616.3920171484</v>
      </c>
      <c r="N336" s="1101"/>
      <c r="O336" s="1101"/>
      <c r="P336" s="1101"/>
      <c r="Q336" s="1101"/>
      <c r="R336" s="1101"/>
    </row>
    <row r="337" spans="1:13">
      <c r="A337" s="1279"/>
      <c r="B337" s="389" t="s">
        <v>12</v>
      </c>
      <c r="C337" s="1037">
        <f t="shared" si="27"/>
        <v>47791.590770457762</v>
      </c>
      <c r="D337" s="1037">
        <f t="shared" si="28"/>
        <v>669075.25161879265</v>
      </c>
      <c r="E337" s="390" t="s">
        <v>189</v>
      </c>
      <c r="F337" s="1037">
        <f t="shared" si="29"/>
        <v>716866.84238925041</v>
      </c>
      <c r="G337" s="1037">
        <f t="shared" si="30"/>
        <v>326582.68745246925</v>
      </c>
      <c r="H337" s="1037">
        <f t="shared" si="31"/>
        <v>326582.68745246925</v>
      </c>
      <c r="I337" s="1037">
        <f t="shared" si="32"/>
        <v>-390284.15493678115</v>
      </c>
      <c r="J337" s="1101"/>
      <c r="L337" s="1101"/>
      <c r="M337" s="1101"/>
    </row>
    <row r="338" spans="1:13">
      <c r="A338" s="1279"/>
      <c r="B338" s="389" t="s">
        <v>11</v>
      </c>
      <c r="C338" s="1037">
        <f t="shared" si="27"/>
        <v>300968.48239517142</v>
      </c>
      <c r="D338" s="1037">
        <f t="shared" si="28"/>
        <v>734965.30608749483</v>
      </c>
      <c r="E338" s="390" t="s">
        <v>189</v>
      </c>
      <c r="F338" s="1037">
        <f t="shared" si="29"/>
        <v>1035933.7884826662</v>
      </c>
      <c r="G338" s="1037">
        <f t="shared" si="30"/>
        <v>3002049.0044432916</v>
      </c>
      <c r="H338" s="1037">
        <f t="shared" si="31"/>
        <v>3002049.0044432916</v>
      </c>
      <c r="I338" s="1037">
        <f t="shared" si="32"/>
        <v>1966115.2159606253</v>
      </c>
      <c r="J338" s="1101"/>
      <c r="L338" s="1101"/>
      <c r="M338" s="1101"/>
    </row>
    <row r="339" spans="1:13">
      <c r="A339" s="1280"/>
      <c r="B339" s="389" t="s">
        <v>57</v>
      </c>
      <c r="C339" s="1037">
        <f t="shared" si="27"/>
        <v>598819.41780922888</v>
      </c>
      <c r="D339" s="1037">
        <f t="shared" si="28"/>
        <v>667412.29876842955</v>
      </c>
      <c r="E339" s="390" t="s">
        <v>189</v>
      </c>
      <c r="F339" s="1037">
        <f t="shared" si="29"/>
        <v>1266231.7165776584</v>
      </c>
      <c r="G339" s="1037">
        <f t="shared" si="30"/>
        <v>1482999.6608853017</v>
      </c>
      <c r="H339" s="1037">
        <f t="shared" si="31"/>
        <v>1482999.6608853017</v>
      </c>
      <c r="I339" s="1037">
        <f t="shared" si="32"/>
        <v>216767.94430764322</v>
      </c>
      <c r="J339" s="1101"/>
      <c r="L339" s="1101"/>
      <c r="M339" s="1101"/>
    </row>
    <row r="340" spans="1:13">
      <c r="A340" s="1281" t="s">
        <v>70</v>
      </c>
      <c r="B340" s="389" t="s">
        <v>21</v>
      </c>
      <c r="C340" s="1037">
        <f t="shared" si="27"/>
        <v>2316958.8337839451</v>
      </c>
      <c r="D340" s="1037">
        <f t="shared" si="28"/>
        <v>2738986.8831587816</v>
      </c>
      <c r="E340" s="390" t="s">
        <v>189</v>
      </c>
      <c r="F340" s="1037">
        <f t="shared" si="29"/>
        <v>5055945.7169427266</v>
      </c>
      <c r="G340" s="1037">
        <f t="shared" si="30"/>
        <v>8543797.9157627411</v>
      </c>
      <c r="H340" s="1037">
        <f t="shared" si="31"/>
        <v>8543797.9157627411</v>
      </c>
      <c r="I340" s="1037">
        <f t="shared" si="32"/>
        <v>3487852.1988200145</v>
      </c>
      <c r="J340" s="1101"/>
      <c r="L340" s="1101"/>
      <c r="M340" s="1101"/>
    </row>
    <row r="341" spans="1:13">
      <c r="A341" s="1279"/>
      <c r="B341" s="389" t="s">
        <v>22</v>
      </c>
      <c r="C341" s="1037">
        <f t="shared" si="27"/>
        <v>539651.26461442967</v>
      </c>
      <c r="D341" s="1037">
        <f t="shared" si="28"/>
        <v>1987625.0627672202</v>
      </c>
      <c r="E341" s="390" t="s">
        <v>189</v>
      </c>
      <c r="F341" s="1037">
        <f t="shared" si="29"/>
        <v>2527276.32738165</v>
      </c>
      <c r="G341" s="1037">
        <f t="shared" si="30"/>
        <v>2847434.7571256533</v>
      </c>
      <c r="H341" s="1037">
        <f t="shared" si="31"/>
        <v>2847434.7571256533</v>
      </c>
      <c r="I341" s="1037">
        <f t="shared" si="32"/>
        <v>320158.42974400334</v>
      </c>
      <c r="J341" s="1101"/>
      <c r="L341" s="1101"/>
      <c r="M341" s="1101"/>
    </row>
    <row r="342" spans="1:13">
      <c r="A342" s="1280"/>
      <c r="B342" s="389" t="s">
        <v>160</v>
      </c>
      <c r="C342" s="1037">
        <f t="shared" si="27"/>
        <v>1648781.1754907207</v>
      </c>
      <c r="D342" s="1037">
        <f t="shared" si="28"/>
        <v>2209329.4690848188</v>
      </c>
      <c r="E342" s="390" t="s">
        <v>189</v>
      </c>
      <c r="F342" s="1037">
        <f t="shared" si="29"/>
        <v>3858110.6445755395</v>
      </c>
      <c r="G342" s="1037">
        <f t="shared" si="30"/>
        <v>7160832.2457914352</v>
      </c>
      <c r="H342" s="1037">
        <f t="shared" si="31"/>
        <v>7160832.2457914352</v>
      </c>
      <c r="I342" s="1037">
        <f t="shared" si="32"/>
        <v>3302721.6012158957</v>
      </c>
      <c r="J342" s="1101"/>
      <c r="L342" s="1101"/>
      <c r="M342" s="1101"/>
    </row>
    <row r="343" spans="1:13">
      <c r="A343" s="1281" t="s">
        <v>71</v>
      </c>
      <c r="B343" s="389" t="s">
        <v>20</v>
      </c>
      <c r="C343" s="1037">
        <f t="shared" si="27"/>
        <v>0</v>
      </c>
      <c r="D343" s="1037">
        <f t="shared" si="28"/>
        <v>437416.9472004837</v>
      </c>
      <c r="E343" s="390" t="s">
        <v>189</v>
      </c>
      <c r="F343" s="1037">
        <f t="shared" si="29"/>
        <v>437416.9472004837</v>
      </c>
      <c r="G343" s="1037">
        <f t="shared" si="30"/>
        <v>245427.00398873631</v>
      </c>
      <c r="H343" s="1037">
        <f t="shared" si="31"/>
        <v>245427.00398873631</v>
      </c>
      <c r="I343" s="1037">
        <f t="shared" si="32"/>
        <v>-191989.94321174739</v>
      </c>
      <c r="J343" s="1101"/>
      <c r="L343" s="1101"/>
      <c r="M343" s="1101"/>
    </row>
    <row r="344" spans="1:13">
      <c r="A344" s="1279"/>
      <c r="B344" s="389" t="s">
        <v>19</v>
      </c>
      <c r="C344" s="1037">
        <f t="shared" si="27"/>
        <v>0</v>
      </c>
      <c r="D344" s="1037">
        <f t="shared" si="28"/>
        <v>1388141.4850498494</v>
      </c>
      <c r="E344" s="390" t="s">
        <v>189</v>
      </c>
      <c r="F344" s="1037">
        <f t="shared" si="29"/>
        <v>1388141.4850498494</v>
      </c>
      <c r="G344" s="1037">
        <f t="shared" si="30"/>
        <v>2481944.8923555668</v>
      </c>
      <c r="H344" s="1037">
        <f t="shared" si="31"/>
        <v>2481944.8923555668</v>
      </c>
      <c r="I344" s="1037">
        <f t="shared" si="32"/>
        <v>1093803.4073057175</v>
      </c>
      <c r="J344" s="1101"/>
      <c r="L344" s="1101"/>
      <c r="M344" s="1101"/>
    </row>
    <row r="345" spans="1:13">
      <c r="A345" s="1279"/>
      <c r="B345" s="389" t="s">
        <v>25</v>
      </c>
      <c r="C345" s="1037">
        <f t="shared" si="27"/>
        <v>0</v>
      </c>
      <c r="D345" s="1037">
        <f t="shared" si="28"/>
        <v>236391.92143527319</v>
      </c>
      <c r="E345" s="390" t="s">
        <v>189</v>
      </c>
      <c r="F345" s="1037">
        <f t="shared" si="29"/>
        <v>236391.92143527319</v>
      </c>
      <c r="G345" s="1037">
        <f t="shared" si="30"/>
        <v>0</v>
      </c>
      <c r="H345" s="1037">
        <f t="shared" si="31"/>
        <v>0</v>
      </c>
      <c r="I345" s="1037">
        <f t="shared" si="32"/>
        <v>-236391.92143527319</v>
      </c>
      <c r="J345" s="1101"/>
      <c r="L345" s="1101"/>
      <c r="M345" s="1101"/>
    </row>
    <row r="346" spans="1:13">
      <c r="A346" s="1280"/>
      <c r="B346" s="389" t="s">
        <v>16</v>
      </c>
      <c r="C346" s="1037">
        <f t="shared" si="27"/>
        <v>0</v>
      </c>
      <c r="D346" s="1037">
        <f t="shared" si="28"/>
        <v>47195.295768228345</v>
      </c>
      <c r="E346" s="390" t="s">
        <v>189</v>
      </c>
      <c r="F346" s="1037">
        <f t="shared" si="29"/>
        <v>47195.295768228345</v>
      </c>
      <c r="G346" s="1037">
        <f t="shared" si="30"/>
        <v>0</v>
      </c>
      <c r="H346" s="1037">
        <f t="shared" si="31"/>
        <v>0</v>
      </c>
      <c r="I346" s="1037">
        <f t="shared" si="32"/>
        <v>-47195.295768228345</v>
      </c>
      <c r="J346" s="1101"/>
      <c r="L346" s="1101"/>
      <c r="M346" s="1101"/>
    </row>
    <row r="347" spans="1:13">
      <c r="A347" s="1282" t="s">
        <v>72</v>
      </c>
      <c r="B347" s="389" t="s">
        <v>14</v>
      </c>
      <c r="C347" s="1037">
        <f t="shared" si="27"/>
        <v>15052.18377486948</v>
      </c>
      <c r="D347" s="1037">
        <f t="shared" si="28"/>
        <v>188951.58962569936</v>
      </c>
      <c r="E347" s="390" t="s">
        <v>189</v>
      </c>
      <c r="F347" s="1037">
        <f t="shared" si="29"/>
        <v>204003.77340056884</v>
      </c>
      <c r="G347" s="1037">
        <f t="shared" si="30"/>
        <v>434125.86250554916</v>
      </c>
      <c r="H347" s="1037">
        <f t="shared" si="31"/>
        <v>434125.86250554916</v>
      </c>
      <c r="I347" s="1037">
        <f t="shared" si="32"/>
        <v>230122.08910498032</v>
      </c>
      <c r="J347" s="1101"/>
      <c r="L347" s="1101"/>
      <c r="M347" s="1101"/>
    </row>
    <row r="348" spans="1:13">
      <c r="A348" s="1283"/>
      <c r="B348" s="389" t="s">
        <v>24</v>
      </c>
      <c r="C348" s="1037">
        <f t="shared" si="27"/>
        <v>1127543.916457077</v>
      </c>
      <c r="D348" s="1037">
        <f t="shared" si="28"/>
        <v>6256422.9620492458</v>
      </c>
      <c r="E348" s="390" t="s">
        <v>189</v>
      </c>
      <c r="F348" s="1037">
        <f t="shared" si="29"/>
        <v>7383966.8785063233</v>
      </c>
      <c r="G348" s="1037">
        <f t="shared" si="30"/>
        <v>21183650.7721503</v>
      </c>
      <c r="H348" s="1037">
        <f t="shared" si="31"/>
        <v>21183650.7721503</v>
      </c>
      <c r="I348" s="1037">
        <f t="shared" si="32"/>
        <v>13799683.893643977</v>
      </c>
      <c r="J348" s="1101"/>
      <c r="L348" s="1101"/>
      <c r="M348" s="1101"/>
    </row>
    <row r="349" spans="1:13">
      <c r="A349" s="1284"/>
      <c r="B349" s="389" t="s">
        <v>15</v>
      </c>
      <c r="C349" s="1037">
        <f t="shared" si="27"/>
        <v>1372902.3693680505</v>
      </c>
      <c r="D349" s="1037">
        <f t="shared" si="28"/>
        <v>532860.37785477412</v>
      </c>
      <c r="E349" s="390" t="s">
        <v>189</v>
      </c>
      <c r="F349" s="1037">
        <f t="shared" si="29"/>
        <v>1905762.7472228245</v>
      </c>
      <c r="G349" s="1037">
        <f t="shared" si="30"/>
        <v>4365518.1716162413</v>
      </c>
      <c r="H349" s="1037">
        <f t="shared" si="31"/>
        <v>4365518.1716162413</v>
      </c>
      <c r="I349" s="1037">
        <f t="shared" si="32"/>
        <v>2459755.4243934168</v>
      </c>
      <c r="J349" s="1101"/>
      <c r="L349" s="1101"/>
      <c r="M349" s="1101"/>
    </row>
    <row r="350" spans="1:13">
      <c r="A350" s="392" t="s">
        <v>165</v>
      </c>
      <c r="B350" s="405" t="s">
        <v>191</v>
      </c>
      <c r="C350" s="1040">
        <f t="shared" ref="C350:H350" si="33">SUM(C335:C349)</f>
        <v>23922341.735096753</v>
      </c>
      <c r="D350" s="1040">
        <f t="shared" si="33"/>
        <v>26239392.391871158</v>
      </c>
      <c r="E350" s="393" t="s">
        <v>189</v>
      </c>
      <c r="F350" s="1040">
        <f t="shared" si="33"/>
        <v>50161734.126967914</v>
      </c>
      <c r="G350" s="1040">
        <f t="shared" si="33"/>
        <v>121272568.2713993</v>
      </c>
      <c r="H350" s="1040">
        <f t="shared" si="33"/>
        <v>121272568.2713993</v>
      </c>
      <c r="I350" s="1040">
        <f>H350-F350</f>
        <v>71110834.144431382</v>
      </c>
      <c r="J350" s="1101"/>
      <c r="L350" s="1101"/>
      <c r="M350" s="1101"/>
    </row>
    <row r="351" spans="1:13" ht="13.8" thickBot="1">
      <c r="A351" s="612" t="s">
        <v>222</v>
      </c>
      <c r="B351" s="203"/>
      <c r="C351" s="388"/>
      <c r="D351" s="388"/>
      <c r="E351" s="388"/>
      <c r="F351" s="388"/>
      <c r="G351" s="388"/>
      <c r="H351" s="388"/>
      <c r="I351" s="388"/>
      <c r="J351" s="1101"/>
      <c r="L351" s="1101"/>
      <c r="M351" s="1101"/>
    </row>
    <row r="352" spans="1:13">
      <c r="A352" s="1101" t="s">
        <v>196</v>
      </c>
      <c r="I352" s="139"/>
      <c r="J352" s="1101"/>
      <c r="L352" s="1101"/>
      <c r="M352" s="1101"/>
    </row>
    <row r="356" spans="1:13" ht="26.25" customHeight="1" thickBot="1">
      <c r="A356" s="1286" t="s">
        <v>201</v>
      </c>
      <c r="B356" s="1286"/>
      <c r="C356" s="1286"/>
      <c r="D356" s="1286"/>
      <c r="E356" s="1286"/>
      <c r="F356" s="1101"/>
      <c r="G356" s="1101"/>
      <c r="H356" s="1101"/>
      <c r="I356" s="1101"/>
      <c r="J356" s="1101"/>
      <c r="L356" s="1101"/>
      <c r="M356" s="1101"/>
    </row>
    <row r="357" spans="1:13" ht="13.8" thickTop="1">
      <c r="A357" s="1287" t="s">
        <v>202</v>
      </c>
      <c r="B357" s="1288"/>
      <c r="C357" s="1288"/>
      <c r="D357" s="1288"/>
      <c r="E357" s="1289"/>
      <c r="F357" s="1101"/>
      <c r="G357" s="1101"/>
      <c r="H357" s="1101"/>
      <c r="I357" s="1101"/>
      <c r="J357" s="1101"/>
      <c r="L357" s="1101"/>
      <c r="M357" s="1101"/>
    </row>
    <row r="358" spans="1:13">
      <c r="A358" s="1041" t="s">
        <v>203</v>
      </c>
      <c r="B358" s="1041" t="s">
        <v>204</v>
      </c>
      <c r="C358" s="1041" t="s">
        <v>205</v>
      </c>
      <c r="D358" s="1041" t="s">
        <v>206</v>
      </c>
      <c r="E358" s="1041" t="s">
        <v>207</v>
      </c>
      <c r="F358" s="1101"/>
      <c r="G358" s="1101"/>
      <c r="H358" s="1101"/>
      <c r="I358" s="1101"/>
      <c r="J358" s="1101"/>
      <c r="L358" s="1101"/>
      <c r="M358" s="1101"/>
    </row>
    <row r="359" spans="1:13">
      <c r="A359" s="1042">
        <v>6.5799999999999997E-2</v>
      </c>
      <c r="B359" s="1042">
        <v>6.5799999999999997E-2</v>
      </c>
      <c r="C359" s="1042">
        <v>6.5799999999999997E-2</v>
      </c>
      <c r="D359" s="1042">
        <v>0.03</v>
      </c>
      <c r="E359" s="1042">
        <v>0.1</v>
      </c>
      <c r="F359" s="1101"/>
      <c r="G359" s="1101"/>
      <c r="H359" s="1101"/>
      <c r="I359" s="1101"/>
      <c r="J359" s="1101"/>
      <c r="L359" s="1101"/>
      <c r="M359" s="1101"/>
    </row>
    <row r="360" spans="1:13">
      <c r="A360" s="1" t="s">
        <v>208</v>
      </c>
      <c r="F360" s="1101"/>
      <c r="G360" s="1101"/>
      <c r="H360" s="1101"/>
      <c r="I360" s="1101"/>
      <c r="J360" s="1101"/>
      <c r="L360" s="1101"/>
      <c r="M360" s="1101"/>
    </row>
  </sheetData>
  <mergeCells count="96">
    <mergeCell ref="A356:E356"/>
    <mergeCell ref="A357:E357"/>
    <mergeCell ref="A335:A339"/>
    <mergeCell ref="A340:A342"/>
    <mergeCell ref="A343:A346"/>
    <mergeCell ref="A347:A349"/>
    <mergeCell ref="A313:A317"/>
    <mergeCell ref="A318:A320"/>
    <mergeCell ref="A321:A324"/>
    <mergeCell ref="A325:A327"/>
    <mergeCell ref="A270:A274"/>
    <mergeCell ref="A275:A277"/>
    <mergeCell ref="A278:A281"/>
    <mergeCell ref="A282:A284"/>
    <mergeCell ref="A292:A296"/>
    <mergeCell ref="A297:A299"/>
    <mergeCell ref="A300:A303"/>
    <mergeCell ref="A304:A306"/>
    <mergeCell ref="D235:H235"/>
    <mergeCell ref="D169:H169"/>
    <mergeCell ref="B128:E130"/>
    <mergeCell ref="A178:A181"/>
    <mergeCell ref="A182:A184"/>
    <mergeCell ref="D136:H136"/>
    <mergeCell ref="A137:A141"/>
    <mergeCell ref="A142:A144"/>
    <mergeCell ref="A145:A148"/>
    <mergeCell ref="D202:H202"/>
    <mergeCell ref="A203:A207"/>
    <mergeCell ref="A208:A210"/>
    <mergeCell ref="A211:A214"/>
    <mergeCell ref="A215:A217"/>
    <mergeCell ref="A149:A151"/>
    <mergeCell ref="A236:A240"/>
    <mergeCell ref="A241:A243"/>
    <mergeCell ref="A244:A247"/>
    <mergeCell ref="A248:A250"/>
    <mergeCell ref="A170:A174"/>
    <mergeCell ref="A175:A177"/>
    <mergeCell ref="U88:AB88"/>
    <mergeCell ref="C102:H103"/>
    <mergeCell ref="A89:A94"/>
    <mergeCell ref="A95:A98"/>
    <mergeCell ref="A99:A103"/>
    <mergeCell ref="M88:T88"/>
    <mergeCell ref="B126:E126"/>
    <mergeCell ref="B127:E127"/>
    <mergeCell ref="A60:H60"/>
    <mergeCell ref="C76:H77"/>
    <mergeCell ref="A87:A88"/>
    <mergeCell ref="B87:B88"/>
    <mergeCell ref="A61:A62"/>
    <mergeCell ref="B61:B62"/>
    <mergeCell ref="B124:E124"/>
    <mergeCell ref="B125:E125"/>
    <mergeCell ref="A104:A107"/>
    <mergeCell ref="C81:H81"/>
    <mergeCell ref="A78:A81"/>
    <mergeCell ref="A73:A77"/>
    <mergeCell ref="A117:A118"/>
    <mergeCell ref="B119:E119"/>
    <mergeCell ref="M60:T60"/>
    <mergeCell ref="U8:AB8"/>
    <mergeCell ref="L35:S35"/>
    <mergeCell ref="U35:AB35"/>
    <mergeCell ref="A8:H8"/>
    <mergeCell ref="C24:H25"/>
    <mergeCell ref="C29:H29"/>
    <mergeCell ref="A11:A16"/>
    <mergeCell ref="A26:A29"/>
    <mergeCell ref="A17:A20"/>
    <mergeCell ref="A21:A25"/>
    <mergeCell ref="C50:H51"/>
    <mergeCell ref="B122:D122"/>
    <mergeCell ref="B118:D118"/>
    <mergeCell ref="A35:A36"/>
    <mergeCell ref="B35:B36"/>
    <mergeCell ref="A43:A46"/>
    <mergeCell ref="A47:A51"/>
    <mergeCell ref="A69:A72"/>
    <mergeCell ref="A37:A42"/>
    <mergeCell ref="A52:A55"/>
    <mergeCell ref="A63:A68"/>
    <mergeCell ref="B117:D117"/>
    <mergeCell ref="A1:T1"/>
    <mergeCell ref="A2:T2"/>
    <mergeCell ref="A9:A10"/>
    <mergeCell ref="B9:B10"/>
    <mergeCell ref="A6:H6"/>
    <mergeCell ref="A5:H5"/>
    <mergeCell ref="M6:T6"/>
    <mergeCell ref="M5:T5"/>
    <mergeCell ref="A3:T3"/>
    <mergeCell ref="A7:H7"/>
    <mergeCell ref="M7:T7"/>
    <mergeCell ref="A4:I4"/>
  </mergeCells>
  <pageMargins left="0.7" right="0.7" top="0.75" bottom="0.75" header="0.3" footer="0.3"/>
  <pageSetup scale="10" orientation="landscape" verticalDpi="200" r:id="rId1"/>
  <headerFooter alignWithMargins="0"/>
  <rowBreaks count="1" manualBreakCount="1">
    <brk id="55"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9558D-21B5-40F2-8B9A-781255BA7F63}">
  <sheetPr>
    <pageSetUpPr fitToPage="1"/>
  </sheetPr>
  <dimension ref="A1:AC297"/>
  <sheetViews>
    <sheetView zoomScaleNormal="100" zoomScaleSheetLayoutView="100" workbookViewId="0">
      <selection sqref="A1:T1"/>
    </sheetView>
  </sheetViews>
  <sheetFormatPr defaultRowHeight="13.2"/>
  <cols>
    <col min="1" max="1" width="28.33203125" customWidth="1"/>
    <col min="2" max="2" width="40.33203125" style="2" customWidth="1"/>
    <col min="3" max="3" width="15.6640625" style="30" customWidth="1"/>
    <col min="4" max="4" width="17.33203125" style="30" customWidth="1"/>
    <col min="5" max="6" width="14.6640625" style="30" customWidth="1"/>
    <col min="7" max="7" width="17.44140625" style="30" customWidth="1"/>
    <col min="8" max="10" width="15.33203125" style="30" customWidth="1"/>
    <col min="11" max="11" width="0.5546875" style="86" customWidth="1"/>
    <col min="12" max="12" width="65.6640625" style="30" bestFit="1" customWidth="1"/>
    <col min="13" max="13" width="33.33203125" style="30" bestFit="1" customWidth="1"/>
    <col min="14" max="14" width="12.6640625" customWidth="1"/>
    <col min="15" max="15" width="15.33203125" bestFit="1" customWidth="1"/>
    <col min="16" max="16" width="12.6640625" customWidth="1"/>
    <col min="17" max="17" width="15.33203125" bestFit="1" customWidth="1"/>
    <col min="18" max="18" width="12.33203125" bestFit="1" customWidth="1"/>
    <col min="20" max="20" width="6.6640625" customWidth="1"/>
  </cols>
  <sheetData>
    <row r="1" spans="1:29">
      <c r="A1" s="1256" t="str">
        <f>Cover!B8</f>
        <v>Evergy Metro, Inc. Evaluation, Measurement, and Verification Report: Databook</v>
      </c>
      <c r="B1" s="1256"/>
      <c r="C1" s="1256"/>
      <c r="D1" s="1256"/>
      <c r="E1" s="1256"/>
      <c r="F1" s="1256"/>
      <c r="G1" s="1256"/>
      <c r="H1" s="1256"/>
      <c r="I1" s="1256"/>
      <c r="J1" s="1256"/>
      <c r="K1" s="1256"/>
      <c r="L1" s="1256"/>
      <c r="M1" s="1256"/>
      <c r="N1" s="1256"/>
      <c r="O1" s="1256"/>
      <c r="P1" s="1256"/>
      <c r="Q1" s="1256"/>
      <c r="R1" s="1256"/>
      <c r="S1" s="1256"/>
      <c r="T1" s="1256"/>
      <c r="U1" s="1101"/>
      <c r="V1" s="1101"/>
      <c r="W1" s="1101"/>
      <c r="X1" s="1101"/>
      <c r="Y1" s="1101"/>
      <c r="Z1" s="1101"/>
      <c r="AA1" s="1101"/>
      <c r="AB1" s="1101"/>
      <c r="AC1" s="1101"/>
    </row>
    <row r="2" spans="1:29" ht="34.200000000000003" customHeight="1">
      <c r="A2" s="1257"/>
      <c r="B2" s="1257"/>
      <c r="C2" s="1257"/>
      <c r="D2" s="1257"/>
      <c r="E2" s="1257"/>
      <c r="F2" s="1257"/>
      <c r="G2" s="1257"/>
      <c r="H2" s="1257"/>
      <c r="I2" s="1257"/>
      <c r="J2" s="1257"/>
      <c r="K2" s="1257"/>
      <c r="L2" s="1257"/>
      <c r="M2" s="1257"/>
      <c r="N2" s="1257"/>
      <c r="O2" s="1257"/>
      <c r="P2" s="1257"/>
      <c r="Q2" s="1257"/>
      <c r="R2" s="1257"/>
      <c r="S2" s="1257"/>
      <c r="T2" s="1257"/>
      <c r="U2" s="1101"/>
      <c r="V2" s="1101"/>
      <c r="W2" s="1101"/>
      <c r="X2" s="1101"/>
      <c r="Y2" s="1101"/>
      <c r="Z2" s="1101"/>
      <c r="AA2" s="1101"/>
      <c r="AB2" s="1101"/>
      <c r="AC2" s="1101"/>
    </row>
    <row r="3" spans="1:29">
      <c r="A3" s="1258"/>
      <c r="B3" s="1258"/>
      <c r="C3" s="1258"/>
      <c r="D3" s="1258"/>
      <c r="E3" s="1258"/>
      <c r="F3" s="1258"/>
      <c r="G3" s="1258"/>
      <c r="H3" s="1258"/>
      <c r="I3" s="1258"/>
      <c r="J3" s="1258"/>
      <c r="K3" s="1258"/>
      <c r="L3" s="1258"/>
      <c r="M3" s="1258"/>
      <c r="N3" s="1258"/>
      <c r="O3" s="1258"/>
      <c r="P3" s="1258"/>
      <c r="Q3" s="1258"/>
      <c r="R3" s="1258"/>
      <c r="S3" s="1258"/>
      <c r="T3" s="1258"/>
      <c r="U3" s="1101"/>
      <c r="V3" s="1101"/>
      <c r="W3" s="1101"/>
      <c r="X3" s="1101"/>
      <c r="Y3" s="1101"/>
      <c r="Z3" s="1101"/>
      <c r="AA3" s="1101"/>
      <c r="AB3" s="1101"/>
      <c r="AC3" s="1101"/>
    </row>
    <row r="4" spans="1:29" ht="30" customHeight="1">
      <c r="A4" s="1259" t="s">
        <v>96</v>
      </c>
      <c r="B4" s="1259"/>
      <c r="C4" s="1259"/>
      <c r="D4" s="1259"/>
      <c r="E4" s="1259"/>
      <c r="F4" s="1259"/>
      <c r="G4" s="1259"/>
      <c r="H4" s="1259"/>
      <c r="I4" s="1259"/>
      <c r="J4" s="1099"/>
      <c r="K4" s="84"/>
      <c r="L4" s="1099"/>
      <c r="M4" s="1260" t="s">
        <v>97</v>
      </c>
      <c r="N4" s="1260"/>
      <c r="O4" s="1260"/>
      <c r="P4" s="1260"/>
      <c r="Q4" s="1260"/>
      <c r="R4" s="1260"/>
      <c r="S4" s="1260"/>
      <c r="T4" s="1260"/>
      <c r="U4" s="1101"/>
      <c r="V4" s="1101"/>
      <c r="W4" s="1101"/>
      <c r="X4" s="1101"/>
      <c r="Y4" s="1101"/>
      <c r="Z4" s="1101"/>
      <c r="AA4" s="1101"/>
      <c r="AB4" s="1101"/>
      <c r="AC4" s="1101"/>
    </row>
    <row r="5" spans="1:29">
      <c r="A5" s="1262"/>
      <c r="B5" s="1262"/>
      <c r="C5" s="1262"/>
      <c r="D5" s="1262"/>
      <c r="E5" s="1262"/>
      <c r="F5" s="1262"/>
      <c r="G5" s="1262"/>
      <c r="H5" s="1262"/>
      <c r="I5" s="1101"/>
      <c r="J5" s="1099"/>
      <c r="K5" s="84"/>
      <c r="L5" s="1099"/>
      <c r="M5" s="1257"/>
      <c r="N5" s="1257"/>
      <c r="O5" s="1257"/>
      <c r="P5" s="1257"/>
      <c r="Q5" s="1257"/>
      <c r="R5" s="1257"/>
      <c r="S5" s="1257"/>
      <c r="T5" s="1257"/>
      <c r="U5" s="1101"/>
      <c r="V5" s="1101"/>
      <c r="W5" s="1101"/>
      <c r="X5" s="1101"/>
      <c r="Y5" s="1101"/>
      <c r="Z5" s="1101"/>
      <c r="AA5" s="1101"/>
      <c r="AB5" s="1101"/>
      <c r="AC5" s="1101"/>
    </row>
    <row r="6" spans="1:29">
      <c r="A6" s="1261" t="s">
        <v>98</v>
      </c>
      <c r="B6" s="1261"/>
      <c r="C6" s="1261"/>
      <c r="D6" s="1261"/>
      <c r="E6" s="1261"/>
      <c r="F6" s="1261"/>
      <c r="G6" s="1261"/>
      <c r="H6" s="1261"/>
      <c r="I6" s="1103"/>
      <c r="J6" s="1099"/>
      <c r="K6" s="84"/>
      <c r="L6" s="1099"/>
      <c r="M6" s="1257"/>
      <c r="N6" s="1257"/>
      <c r="O6" s="1257"/>
      <c r="P6" s="1257"/>
      <c r="Q6" s="1257"/>
      <c r="R6" s="1257"/>
      <c r="S6" s="1257"/>
      <c r="T6" s="1257"/>
      <c r="U6" s="1101"/>
      <c r="V6" s="1101"/>
      <c r="W6" s="1101"/>
      <c r="X6" s="1101"/>
      <c r="Y6" s="1101"/>
      <c r="Z6" s="1101"/>
      <c r="AA6" s="1101"/>
      <c r="AB6" s="1101"/>
      <c r="AC6" s="1101"/>
    </row>
    <row r="7" spans="1:29" ht="15.6">
      <c r="A7" s="1262"/>
      <c r="B7" s="1262"/>
      <c r="C7" s="1262"/>
      <c r="D7" s="1262"/>
      <c r="E7" s="1262"/>
      <c r="F7" s="1262"/>
      <c r="G7" s="1262"/>
      <c r="H7" s="1262"/>
      <c r="I7" s="574"/>
      <c r="J7" s="280"/>
      <c r="K7" s="84"/>
      <c r="L7" s="1099"/>
      <c r="M7" s="1263"/>
      <c r="N7" s="1263"/>
      <c r="O7" s="1263"/>
      <c r="P7" s="1263"/>
      <c r="Q7" s="1263"/>
      <c r="R7" s="1263"/>
      <c r="S7" s="1263"/>
      <c r="T7" s="1263"/>
      <c r="U7" s="1101"/>
      <c r="V7" s="1101"/>
      <c r="W7" s="1101"/>
      <c r="X7" s="1101"/>
      <c r="Y7" s="1101"/>
      <c r="Z7" s="1101"/>
      <c r="AA7" s="1101"/>
      <c r="AB7" s="1101"/>
      <c r="AC7" s="1101"/>
    </row>
    <row r="8" spans="1:29">
      <c r="A8" s="1255" t="s">
        <v>224</v>
      </c>
      <c r="B8" s="1255"/>
      <c r="C8" s="1255"/>
      <c r="D8" s="1255"/>
      <c r="E8" s="1255"/>
      <c r="F8" s="1255"/>
      <c r="G8" s="1255"/>
      <c r="H8" s="1255"/>
      <c r="I8" s="1099"/>
      <c r="J8" s="1099"/>
      <c r="K8" s="84"/>
      <c r="L8" s="1099" t="s">
        <v>225</v>
      </c>
      <c r="M8" s="1099"/>
      <c r="N8" s="1099"/>
      <c r="O8" s="1099"/>
      <c r="P8" s="1099"/>
      <c r="Q8" s="1099"/>
      <c r="R8" s="1099"/>
      <c r="S8" s="1099"/>
      <c r="T8" s="1101"/>
      <c r="U8" s="1255" t="s">
        <v>226</v>
      </c>
      <c r="V8" s="1255"/>
      <c r="W8" s="1255"/>
      <c r="X8" s="1255"/>
      <c r="Y8" s="1255"/>
      <c r="Z8" s="1255"/>
      <c r="AA8" s="1255"/>
      <c r="AB8" s="1255"/>
      <c r="AC8" s="1099"/>
    </row>
    <row r="9" spans="1:29" ht="13.8" thickBot="1">
      <c r="A9" s="1250" t="s">
        <v>60</v>
      </c>
      <c r="B9" s="1250" t="s">
        <v>78</v>
      </c>
      <c r="C9" s="1139"/>
      <c r="D9" s="1139" t="s">
        <v>61</v>
      </c>
      <c r="E9" s="118"/>
      <c r="F9" s="1139"/>
      <c r="G9" s="1139" t="s">
        <v>62</v>
      </c>
      <c r="H9" s="1139"/>
      <c r="I9" s="1101"/>
      <c r="J9" s="280"/>
      <c r="K9" s="84"/>
      <c r="L9" s="1099"/>
      <c r="M9" s="1099"/>
      <c r="N9" s="1099"/>
      <c r="O9" s="1099"/>
      <c r="P9" s="1099"/>
      <c r="Q9" s="1099"/>
      <c r="R9" s="1099"/>
      <c r="S9" s="1101"/>
      <c r="T9" s="1101"/>
      <c r="U9" s="1101"/>
      <c r="V9" s="1101"/>
      <c r="W9" s="1"/>
      <c r="X9" s="10"/>
      <c r="Y9" s="1101"/>
      <c r="Z9" s="1101"/>
      <c r="AA9" s="1101"/>
      <c r="AB9" s="1101"/>
      <c r="AC9" s="1101"/>
    </row>
    <row r="10" spans="1:29" ht="27.6" thickTop="1" thickBot="1">
      <c r="A10" s="1251"/>
      <c r="B10" s="1250"/>
      <c r="C10" s="1116" t="s">
        <v>63</v>
      </c>
      <c r="D10" s="1116" t="s">
        <v>64</v>
      </c>
      <c r="E10" s="557" t="s">
        <v>65</v>
      </c>
      <c r="F10" s="1116" t="s">
        <v>66</v>
      </c>
      <c r="G10" s="1116" t="s">
        <v>64</v>
      </c>
      <c r="H10" s="1116" t="s">
        <v>67</v>
      </c>
      <c r="I10" s="1101"/>
      <c r="J10" s="28"/>
      <c r="K10" s="282"/>
      <c r="L10" s="39"/>
      <c r="M10" s="1101"/>
      <c r="N10" s="1101"/>
      <c r="O10" s="1" t="s">
        <v>103</v>
      </c>
      <c r="P10" s="1" t="s">
        <v>104</v>
      </c>
      <c r="Q10" s="1" t="s">
        <v>105</v>
      </c>
      <c r="R10" s="1" t="s">
        <v>106</v>
      </c>
      <c r="S10" s="1101"/>
      <c r="T10" s="1101"/>
      <c r="U10" s="1101"/>
      <c r="V10" s="1101"/>
      <c r="W10" s="1"/>
      <c r="X10" s="10"/>
      <c r="Y10" s="1101"/>
      <c r="Z10" s="1101"/>
      <c r="AA10" s="1101"/>
      <c r="AB10" s="1101"/>
      <c r="AC10" s="1101"/>
    </row>
    <row r="11" spans="1:29" ht="13.8" thickTop="1">
      <c r="A11" s="1252" t="s">
        <v>69</v>
      </c>
      <c r="B11" s="558" t="s">
        <v>84</v>
      </c>
      <c r="C11" s="559">
        <v>92064238.339600176</v>
      </c>
      <c r="D11" s="559">
        <v>85182216.198705941</v>
      </c>
      <c r="E11" s="560">
        <v>0.92524760683395535</v>
      </c>
      <c r="F11" s="559">
        <v>125328435.20719546</v>
      </c>
      <c r="G11" s="559">
        <v>79428490.91404976</v>
      </c>
      <c r="H11" s="561">
        <v>0.63376272737098327</v>
      </c>
      <c r="I11" s="23"/>
      <c r="J11" s="553"/>
      <c r="K11" s="283"/>
      <c r="L11" s="28"/>
      <c r="M11" s="302"/>
      <c r="N11" s="1101"/>
      <c r="O11" s="304"/>
      <c r="P11" s="23"/>
      <c r="Q11" s="304"/>
      <c r="R11" s="23"/>
      <c r="S11" s="1101"/>
      <c r="T11" s="1101"/>
      <c r="U11" s="1101"/>
      <c r="V11" s="1101"/>
      <c r="W11" s="1"/>
      <c r="X11" s="10"/>
      <c r="Y11" s="1101"/>
      <c r="Z11" s="1101"/>
      <c r="AA11" s="1101"/>
      <c r="AB11" s="1101"/>
      <c r="AC11" s="1101"/>
    </row>
    <row r="12" spans="1:29" ht="13.8" thickBot="1">
      <c r="A12" s="1247"/>
      <c r="B12" s="1118" t="s">
        <v>54</v>
      </c>
      <c r="C12" s="1118">
        <v>64591701.492500171</v>
      </c>
      <c r="D12" s="1118">
        <v>53934256.696106397</v>
      </c>
      <c r="E12" s="216">
        <v>0.8350028788507573</v>
      </c>
      <c r="F12" s="1118">
        <v>58370690.221995525</v>
      </c>
      <c r="G12" s="1118">
        <v>51776886.428262137</v>
      </c>
      <c r="H12" s="215">
        <v>0.88703570629958595</v>
      </c>
      <c r="I12" s="23"/>
      <c r="J12" s="180"/>
      <c r="K12" s="283"/>
      <c r="L12" s="28"/>
      <c r="M12" s="302" t="s">
        <v>54</v>
      </c>
      <c r="N12" s="1101"/>
      <c r="O12" s="304">
        <v>53934256.696106397</v>
      </c>
      <c r="P12" s="23">
        <v>0.42060091215886719</v>
      </c>
      <c r="Q12" s="304">
        <v>51776886.428262137</v>
      </c>
      <c r="R12" s="23">
        <v>0.4340616938470126</v>
      </c>
      <c r="S12" s="1101"/>
      <c r="T12" s="1101"/>
      <c r="U12" s="1101"/>
      <c r="V12" s="1101"/>
      <c r="W12" s="1"/>
      <c r="X12" s="10"/>
      <c r="Y12" s="1101"/>
      <c r="Z12" s="1101"/>
      <c r="AA12" s="1101"/>
      <c r="AB12" s="1101"/>
      <c r="AC12" s="1101"/>
    </row>
    <row r="13" spans="1:29" ht="13.8" thickBot="1">
      <c r="A13" s="1247"/>
      <c r="B13" s="1118" t="s">
        <v>55</v>
      </c>
      <c r="C13" s="1118">
        <v>8241135.9800000004</v>
      </c>
      <c r="D13" s="1118">
        <v>8186228.3336586319</v>
      </c>
      <c r="E13" s="216">
        <v>0.99333736920800464</v>
      </c>
      <c r="F13" s="1118">
        <v>44361460.039999917</v>
      </c>
      <c r="G13" s="1118">
        <v>4993599.2835317655</v>
      </c>
      <c r="H13" s="215">
        <v>0.11256616168694918</v>
      </c>
      <c r="I13" s="23"/>
      <c r="J13" s="28"/>
      <c r="K13" s="85"/>
      <c r="L13" s="29"/>
      <c r="M13" s="302" t="s">
        <v>55</v>
      </c>
      <c r="N13" s="1101"/>
      <c r="O13" s="304">
        <v>8186228.3336586319</v>
      </c>
      <c r="P13" s="23">
        <v>6.3839483756640877E-2</v>
      </c>
      <c r="Q13" s="304">
        <v>4993599.2835317655</v>
      </c>
      <c r="R13" s="23">
        <v>4.1862891203513775E-2</v>
      </c>
      <c r="S13" s="1101"/>
      <c r="T13" s="1101"/>
      <c r="U13" s="1101"/>
      <c r="V13" s="1101"/>
      <c r="W13" s="1"/>
      <c r="X13" s="10"/>
      <c r="Y13" s="1101"/>
      <c r="Z13" s="1101"/>
      <c r="AA13" s="1101"/>
      <c r="AB13" s="1101"/>
      <c r="AC13" s="1101"/>
    </row>
    <row r="14" spans="1:29" ht="13.8" thickBot="1">
      <c r="A14" s="1247"/>
      <c r="B14" s="1118" t="s">
        <v>12</v>
      </c>
      <c r="C14" s="1118">
        <v>225771.05</v>
      </c>
      <c r="D14" s="1118">
        <v>328092.09408457146</v>
      </c>
      <c r="E14" s="216">
        <v>1.4532071055370983</v>
      </c>
      <c r="F14" s="1118">
        <v>10059398.3332</v>
      </c>
      <c r="G14" s="1118">
        <v>214029.81771158858</v>
      </c>
      <c r="H14" s="215">
        <v>2.1276602299881632E-2</v>
      </c>
      <c r="I14" s="23"/>
      <c r="J14" s="28"/>
      <c r="K14" s="85"/>
      <c r="L14" s="29"/>
      <c r="M14" s="303" t="s">
        <v>12</v>
      </c>
      <c r="N14" s="1101"/>
      <c r="O14" s="304">
        <v>328092.09408457146</v>
      </c>
      <c r="P14" s="23">
        <v>2.5585934153431241E-3</v>
      </c>
      <c r="Q14" s="304">
        <v>214029.81771158858</v>
      </c>
      <c r="R14" s="23">
        <v>1.7942783280021515E-3</v>
      </c>
      <c r="S14" s="1101"/>
      <c r="T14" s="1101"/>
      <c r="U14" s="1101"/>
      <c r="V14" s="1101"/>
      <c r="W14" s="1"/>
      <c r="X14" s="10"/>
      <c r="Y14" s="1101"/>
      <c r="Z14" s="1101"/>
      <c r="AA14" s="1101"/>
      <c r="AB14" s="1101"/>
      <c r="AC14" s="1101"/>
    </row>
    <row r="15" spans="1:29" ht="13.8" thickBot="1">
      <c r="A15" s="1247"/>
      <c r="B15" s="1118" t="s">
        <v>11</v>
      </c>
      <c r="C15" s="1118">
        <v>16267234</v>
      </c>
      <c r="D15" s="1118">
        <v>20470641.494293272</v>
      </c>
      <c r="E15" s="216">
        <v>1.2583971862882941</v>
      </c>
      <c r="F15" s="1118">
        <v>9027253.0320000015</v>
      </c>
      <c r="G15" s="1118">
        <v>20470641.494293272</v>
      </c>
      <c r="H15" s="215">
        <v>2.267649020330825</v>
      </c>
      <c r="I15" s="23"/>
      <c r="J15" s="28"/>
      <c r="K15" s="85"/>
      <c r="L15" s="29"/>
      <c r="M15" s="303" t="s">
        <v>108</v>
      </c>
      <c r="N15" s="1101"/>
      <c r="O15" s="304">
        <v>20470641.494293272</v>
      </c>
      <c r="P15" s="23">
        <v>0.15963825242813581</v>
      </c>
      <c r="Q15" s="304">
        <v>20470641.494293272</v>
      </c>
      <c r="R15" s="23">
        <v>0.17161173516022324</v>
      </c>
      <c r="S15" s="1101"/>
      <c r="T15" s="1101"/>
      <c r="U15" s="1101"/>
      <c r="V15" s="1101"/>
      <c r="W15" s="1"/>
      <c r="X15" s="10"/>
      <c r="Y15" s="1101"/>
      <c r="Z15" s="1101"/>
      <c r="AA15" s="1101"/>
      <c r="AB15" s="1101"/>
      <c r="AC15" s="1101"/>
    </row>
    <row r="16" spans="1:29" ht="13.8" thickBot="1">
      <c r="A16" s="1248"/>
      <c r="B16" s="1118" t="s">
        <v>86</v>
      </c>
      <c r="C16" s="1118">
        <v>2738395.8170999982</v>
      </c>
      <c r="D16" s="1118">
        <v>2262997.5805630623</v>
      </c>
      <c r="E16" s="216">
        <v>0.82639535396296737</v>
      </c>
      <c r="F16" s="1118">
        <v>3509633.5800000057</v>
      </c>
      <c r="G16" s="1118">
        <v>1973333.8902509904</v>
      </c>
      <c r="H16" s="215">
        <v>0.56226208385292098</v>
      </c>
      <c r="I16" s="23"/>
      <c r="J16" s="38"/>
      <c r="K16" s="282"/>
      <c r="L16" s="280"/>
      <c r="M16" s="303" t="s">
        <v>86</v>
      </c>
      <c r="N16" s="1101"/>
      <c r="O16" s="304">
        <v>2262997.5805630623</v>
      </c>
      <c r="P16" s="23">
        <v>1.7647760531143964E-2</v>
      </c>
      <c r="Q16" s="304">
        <v>1973333.8902509904</v>
      </c>
      <c r="R16" s="23">
        <v>1.6543069891134226E-2</v>
      </c>
      <c r="S16" s="1101"/>
      <c r="T16" s="1101"/>
      <c r="U16" s="1101"/>
      <c r="V16" s="1101"/>
      <c r="W16" s="1"/>
      <c r="X16" s="1101"/>
      <c r="Y16" s="1101"/>
      <c r="Z16" s="1101"/>
      <c r="AA16" s="1101"/>
      <c r="AB16" s="1101"/>
      <c r="AC16" s="1101"/>
    </row>
    <row r="17" spans="1:24" ht="13.8" thickBot="1">
      <c r="A17" s="1246" t="s">
        <v>70</v>
      </c>
      <c r="B17" s="555" t="s">
        <v>87</v>
      </c>
      <c r="C17" s="555">
        <v>23921739.173569173</v>
      </c>
      <c r="D17" s="555">
        <v>22030910.444826823</v>
      </c>
      <c r="E17" s="562">
        <v>0.92095772322308811</v>
      </c>
      <c r="F17" s="555">
        <v>52738257.627299711</v>
      </c>
      <c r="G17" s="555">
        <v>18837830.203114305</v>
      </c>
      <c r="H17" s="556">
        <v>0.35719477757951168</v>
      </c>
      <c r="I17" s="23"/>
      <c r="J17" s="38"/>
      <c r="K17" s="282"/>
      <c r="L17" s="280"/>
      <c r="M17" s="303"/>
      <c r="N17" s="1101"/>
      <c r="O17" s="304"/>
      <c r="P17" s="23"/>
      <c r="Q17" s="304"/>
      <c r="R17" s="23"/>
      <c r="S17" s="1101"/>
      <c r="T17" s="1101"/>
      <c r="U17" s="1101"/>
      <c r="V17" s="1101"/>
      <c r="W17" s="1"/>
      <c r="X17" s="1101"/>
    </row>
    <row r="18" spans="1:24" ht="13.5" customHeight="1" thickBot="1">
      <c r="A18" s="1247"/>
      <c r="B18" s="1118" t="s">
        <v>21</v>
      </c>
      <c r="C18" s="1118">
        <v>6287651.2535600131</v>
      </c>
      <c r="D18" s="1118">
        <v>6080785.6135540307</v>
      </c>
      <c r="E18" s="216">
        <v>0.96709969563136045</v>
      </c>
      <c r="F18" s="1118">
        <v>17468255.689299565</v>
      </c>
      <c r="G18" s="1118">
        <v>4986244.2031143047</v>
      </c>
      <c r="H18" s="215">
        <v>0.28544602802950164</v>
      </c>
      <c r="I18" s="23"/>
      <c r="M18" s="303" t="s">
        <v>21</v>
      </c>
      <c r="N18" s="1101"/>
      <c r="O18" s="304">
        <v>6080785.6135540307</v>
      </c>
      <c r="P18" s="23">
        <v>4.7420399063142708E-2</v>
      </c>
      <c r="Q18" s="304">
        <v>4986244.2031143047</v>
      </c>
      <c r="R18" s="23">
        <v>4.1801231283719112E-2</v>
      </c>
      <c r="S18" s="1101"/>
      <c r="T18" s="1101"/>
      <c r="U18" s="1101"/>
      <c r="V18" s="1101"/>
      <c r="W18" s="1101"/>
      <c r="X18" s="1101"/>
    </row>
    <row r="19" spans="1:24" ht="13.8" thickBot="1">
      <c r="A19" s="1247"/>
      <c r="B19" s="1118" t="s">
        <v>22</v>
      </c>
      <c r="C19" s="1118">
        <v>5333998.4000091599</v>
      </c>
      <c r="D19" s="1118">
        <v>4183845.831272793</v>
      </c>
      <c r="E19" s="216">
        <v>0.78437328201403433</v>
      </c>
      <c r="F19" s="1118">
        <v>10577131.688000111</v>
      </c>
      <c r="G19" s="1118">
        <v>4183846</v>
      </c>
      <c r="H19" s="215">
        <v>0.39555582018011803</v>
      </c>
      <c r="I19" s="23"/>
      <c r="K19" s="282"/>
      <c r="L19" s="280"/>
      <c r="M19" s="303" t="s">
        <v>109</v>
      </c>
      <c r="N19" s="1101"/>
      <c r="O19" s="304">
        <v>4183845.831272793</v>
      </c>
      <c r="P19" s="23">
        <v>3.2627303698290304E-2</v>
      </c>
      <c r="Q19" s="304">
        <v>4183846</v>
      </c>
      <c r="R19" s="23">
        <v>3.507447834027673E-2</v>
      </c>
      <c r="S19" s="1101"/>
      <c r="T19" s="1101"/>
      <c r="U19" s="1101"/>
      <c r="V19" s="1101"/>
      <c r="W19" s="1101"/>
      <c r="X19" s="1101"/>
    </row>
    <row r="20" spans="1:24" ht="13.8" thickBot="1">
      <c r="A20" s="1247"/>
      <c r="B20" s="1118" t="s">
        <v>89</v>
      </c>
      <c r="C20" s="1118">
        <v>12300089.52</v>
      </c>
      <c r="D20" s="1118">
        <v>11766279</v>
      </c>
      <c r="E20" s="216">
        <v>0.9566010865911162</v>
      </c>
      <c r="F20" s="1118">
        <v>24692870.250000037</v>
      </c>
      <c r="G20" s="1118">
        <v>9667740</v>
      </c>
      <c r="H20" s="215">
        <v>0.39151949133981234</v>
      </c>
      <c r="I20" s="23"/>
      <c r="J20" s="113"/>
      <c r="K20" s="282"/>
      <c r="L20" s="280"/>
      <c r="M20" s="303" t="s">
        <v>89</v>
      </c>
      <c r="N20" s="1101"/>
      <c r="O20" s="304">
        <v>11766279</v>
      </c>
      <c r="P20" s="23">
        <v>9.1758151187666101E-2</v>
      </c>
      <c r="Q20" s="304">
        <v>9667740</v>
      </c>
      <c r="R20" s="23">
        <v>8.1047662181979674E-2</v>
      </c>
      <c r="S20" s="1101"/>
      <c r="T20" s="1101"/>
      <c r="U20" s="1101"/>
      <c r="V20" s="1101"/>
      <c r="W20" s="1"/>
      <c r="X20" s="1101"/>
    </row>
    <row r="21" spans="1:24" ht="13.8" thickBot="1">
      <c r="A21" s="1247" t="s">
        <v>71</v>
      </c>
      <c r="B21" s="555" t="s">
        <v>90</v>
      </c>
      <c r="C21" s="555">
        <v>18003963</v>
      </c>
      <c r="D21" s="555">
        <v>18003963</v>
      </c>
      <c r="E21" s="562">
        <v>1</v>
      </c>
      <c r="F21" s="555">
        <v>15544697</v>
      </c>
      <c r="G21" s="555">
        <v>18003963</v>
      </c>
      <c r="H21" s="556">
        <v>1.1582061072017036</v>
      </c>
      <c r="I21" s="23"/>
      <c r="J21" s="280"/>
      <c r="K21" s="282"/>
      <c r="L21" s="280"/>
      <c r="M21" s="303"/>
      <c r="N21" s="1101"/>
      <c r="O21" s="304"/>
      <c r="P21" s="23"/>
      <c r="Q21" s="304"/>
      <c r="R21" s="23"/>
      <c r="S21" s="1101"/>
      <c r="T21" s="1101"/>
      <c r="U21" s="1101"/>
      <c r="V21" s="1101"/>
      <c r="W21" s="1"/>
      <c r="X21" s="1101"/>
    </row>
    <row r="22" spans="1:24" ht="13.8" thickBot="1">
      <c r="A22" s="1247"/>
      <c r="B22" s="1118" t="s">
        <v>20</v>
      </c>
      <c r="C22" s="1118">
        <v>2145453</v>
      </c>
      <c r="D22" s="1118">
        <v>2145453</v>
      </c>
      <c r="E22" s="216">
        <v>1</v>
      </c>
      <c r="F22" s="1118">
        <v>1682756</v>
      </c>
      <c r="G22" s="1118">
        <v>2145453</v>
      </c>
      <c r="H22" s="215">
        <v>1.274963809369867</v>
      </c>
      <c r="I22" s="23"/>
      <c r="K22" s="283"/>
      <c r="L22" s="28"/>
      <c r="M22" s="303" t="s">
        <v>110</v>
      </c>
      <c r="N22" s="1101"/>
      <c r="O22" s="304">
        <v>2145453</v>
      </c>
      <c r="P22" s="23">
        <v>1.6731100863750709E-2</v>
      </c>
      <c r="Q22" s="304">
        <v>2145453</v>
      </c>
      <c r="R22" s="23">
        <v>1.7985997758660745E-2</v>
      </c>
      <c r="S22" s="1101"/>
      <c r="T22" s="1101"/>
      <c r="U22" s="1101"/>
      <c r="V22" s="1101"/>
      <c r="W22" s="1"/>
      <c r="X22" s="10"/>
    </row>
    <row r="23" spans="1:24" ht="13.8" thickBot="1">
      <c r="A23" s="1247"/>
      <c r="B23" s="1118" t="s">
        <v>19</v>
      </c>
      <c r="C23" s="1118">
        <v>15858510</v>
      </c>
      <c r="D23" s="1118">
        <v>15858510</v>
      </c>
      <c r="E23" s="216">
        <v>1</v>
      </c>
      <c r="F23" s="1118">
        <v>13861941</v>
      </c>
      <c r="G23" s="1118">
        <v>15858510</v>
      </c>
      <c r="H23" s="215">
        <v>1.1440324266276996</v>
      </c>
      <c r="I23" s="23"/>
      <c r="J23" s="281"/>
      <c r="K23" s="282"/>
      <c r="L23" s="280"/>
      <c r="M23" s="303" t="s">
        <v>19</v>
      </c>
      <c r="N23" s="1101"/>
      <c r="O23" s="304">
        <v>15858510</v>
      </c>
      <c r="P23" s="23">
        <v>0.12367100577770719</v>
      </c>
      <c r="Q23" s="304">
        <v>15858510</v>
      </c>
      <c r="R23" s="23">
        <v>0.13294680671900014</v>
      </c>
      <c r="S23" s="1101"/>
      <c r="T23" s="1101"/>
      <c r="U23" s="1101"/>
      <c r="V23" s="1101"/>
      <c r="W23" s="1"/>
      <c r="X23" s="1101"/>
    </row>
    <row r="24" spans="1:24" ht="13.8" thickBot="1">
      <c r="A24" s="1247"/>
      <c r="B24" s="1118" t="s">
        <v>91</v>
      </c>
      <c r="C24" s="1253" t="s">
        <v>212</v>
      </c>
      <c r="D24" s="1253"/>
      <c r="E24" s="1253"/>
      <c r="F24" s="1253"/>
      <c r="G24" s="1253"/>
      <c r="H24" s="1253"/>
      <c r="I24" s="23"/>
      <c r="J24" s="281"/>
      <c r="K24" s="282"/>
      <c r="L24" s="39"/>
      <c r="N24" s="1101"/>
      <c r="O24" s="304"/>
      <c r="P24" s="305"/>
      <c r="Q24" s="304"/>
      <c r="R24" s="305"/>
      <c r="S24" s="1101"/>
      <c r="T24" s="1101"/>
      <c r="U24" s="1101"/>
      <c r="V24" s="1101"/>
      <c r="W24" s="1"/>
      <c r="X24" s="1101"/>
    </row>
    <row r="25" spans="1:24" ht="13.5" customHeight="1" thickBot="1">
      <c r="A25" s="1248"/>
      <c r="B25" s="1118" t="s">
        <v>93</v>
      </c>
      <c r="C25" s="1254"/>
      <c r="D25" s="1254"/>
      <c r="E25" s="1254"/>
      <c r="F25" s="1254"/>
      <c r="G25" s="1254"/>
      <c r="H25" s="1254"/>
      <c r="I25" s="23"/>
      <c r="J25" s="281"/>
      <c r="K25" s="85"/>
      <c r="L25" s="29"/>
      <c r="N25" s="1101"/>
      <c r="O25" s="304"/>
      <c r="P25" s="1101"/>
      <c r="Q25" s="304"/>
      <c r="R25" s="305"/>
      <c r="S25" s="1101"/>
      <c r="T25" s="1101"/>
      <c r="U25" s="1101"/>
      <c r="V25" s="1101"/>
      <c r="W25" s="1"/>
      <c r="X25" s="1101"/>
    </row>
    <row r="26" spans="1:24" ht="13.5" customHeight="1" thickBot="1">
      <c r="A26" s="1246" t="s">
        <v>72</v>
      </c>
      <c r="B26" s="555" t="s">
        <v>94</v>
      </c>
      <c r="C26" s="555">
        <v>4896738</v>
      </c>
      <c r="D26" s="555">
        <v>3014341</v>
      </c>
      <c r="E26" s="562">
        <v>0.6155814340077006</v>
      </c>
      <c r="F26" s="555">
        <v>4486482.0000000037</v>
      </c>
      <c r="G26" s="555">
        <v>3014341</v>
      </c>
      <c r="H26" s="556">
        <v>0.67187185861884602</v>
      </c>
      <c r="I26" s="23"/>
      <c r="J26" s="281"/>
      <c r="K26" s="85"/>
      <c r="L26" s="29"/>
      <c r="M26" s="303"/>
      <c r="N26" s="1101"/>
      <c r="O26" s="304"/>
      <c r="P26" s="23"/>
      <c r="Q26" s="304"/>
      <c r="R26" s="23"/>
      <c r="S26" s="1101"/>
      <c r="T26" s="1101"/>
      <c r="U26" s="1101"/>
      <c r="V26" s="1101"/>
      <c r="W26" s="1"/>
      <c r="X26" s="1101"/>
    </row>
    <row r="27" spans="1:24" ht="13.8" thickBot="1">
      <c r="A27" s="1247"/>
      <c r="B27" s="1118" t="s">
        <v>14</v>
      </c>
      <c r="C27" s="1118">
        <v>97944</v>
      </c>
      <c r="D27" s="1118">
        <v>53955</v>
      </c>
      <c r="E27" s="216">
        <v>0.55087601078167114</v>
      </c>
      <c r="F27" s="1118">
        <v>98406.000000000349</v>
      </c>
      <c r="G27" s="1118">
        <v>53955</v>
      </c>
      <c r="H27" s="215">
        <v>0.5482897384305816</v>
      </c>
      <c r="I27" s="23"/>
      <c r="J27" s="281"/>
      <c r="K27" s="283"/>
      <c r="L27" s="28"/>
      <c r="M27" s="303" t="s">
        <v>14</v>
      </c>
      <c r="N27" s="1101"/>
      <c r="O27" s="304">
        <v>53955</v>
      </c>
      <c r="P27" s="23">
        <v>4.2076267674177409E-4</v>
      </c>
      <c r="Q27" s="304">
        <v>53955</v>
      </c>
      <c r="R27" s="23">
        <v>4.5232149530590533E-4</v>
      </c>
      <c r="S27" s="1101"/>
      <c r="T27" s="1101"/>
      <c r="U27" s="1101"/>
      <c r="V27" s="1101"/>
      <c r="W27" s="1"/>
      <c r="X27" s="1101"/>
    </row>
    <row r="28" spans="1:24" ht="13.8" thickBot="1">
      <c r="A28" s="1247"/>
      <c r="B28" s="1118" t="s">
        <v>24</v>
      </c>
      <c r="C28" s="1118">
        <v>4798794</v>
      </c>
      <c r="D28" s="1118">
        <v>2960386</v>
      </c>
      <c r="E28" s="216">
        <v>0.6169020799809285</v>
      </c>
      <c r="F28" s="1118">
        <v>4388076.0000000037</v>
      </c>
      <c r="G28" s="1118">
        <v>2960386</v>
      </c>
      <c r="H28" s="215">
        <v>0.67464328329773626</v>
      </c>
      <c r="I28" s="23"/>
      <c r="J28" s="281"/>
      <c r="K28" s="282"/>
      <c r="L28" s="280"/>
      <c r="M28" s="303" t="s">
        <v>24</v>
      </c>
      <c r="N28" s="1101"/>
      <c r="O28" s="304">
        <v>2960386</v>
      </c>
      <c r="P28" s="23">
        <v>2.3086274442570172E-2</v>
      </c>
      <c r="Q28" s="304">
        <v>2960386</v>
      </c>
      <c r="R28" s="23">
        <v>2.4817833791171678E-2</v>
      </c>
      <c r="S28" s="1101"/>
      <c r="T28" s="1101"/>
      <c r="U28" s="1101"/>
      <c r="V28" s="1101"/>
      <c r="W28" s="1101"/>
      <c r="X28" s="1101"/>
    </row>
    <row r="29" spans="1:24" ht="13.5" customHeight="1" thickBot="1">
      <c r="A29" s="1248"/>
      <c r="B29" s="1118" t="s">
        <v>15</v>
      </c>
      <c r="C29" s="1249" t="s">
        <v>95</v>
      </c>
      <c r="D29" s="1249"/>
      <c r="E29" s="1249"/>
      <c r="F29" s="1249"/>
      <c r="G29" s="1249"/>
      <c r="H29" s="1249"/>
      <c r="I29" s="23"/>
      <c r="J29" s="35"/>
      <c r="K29" s="282"/>
      <c r="L29" s="280"/>
      <c r="M29" s="303" t="s">
        <v>15</v>
      </c>
      <c r="N29" s="1101"/>
      <c r="O29" s="304">
        <v>0</v>
      </c>
      <c r="P29" s="1101"/>
      <c r="Q29" s="304">
        <v>0</v>
      </c>
      <c r="R29" s="23">
        <v>0</v>
      </c>
      <c r="S29" s="1101"/>
      <c r="T29" s="1101"/>
      <c r="U29" s="1101"/>
      <c r="V29" s="1101"/>
      <c r="W29" s="1101"/>
      <c r="X29" s="1101"/>
    </row>
    <row r="30" spans="1:24" ht="13.5" customHeight="1" thickBot="1">
      <c r="A30" s="298" t="s">
        <v>213</v>
      </c>
      <c r="B30" s="298"/>
      <c r="C30" s="298">
        <v>138886678.51316935</v>
      </c>
      <c r="D30" s="298">
        <v>128231430.64353277</v>
      </c>
      <c r="E30" s="374">
        <v>0.92328099437826039</v>
      </c>
      <c r="F30" s="298">
        <v>198097871.83449519</v>
      </c>
      <c r="G30" s="298">
        <v>119284625.11716406</v>
      </c>
      <c r="H30" s="301">
        <v>0.60214995755644851</v>
      </c>
      <c r="I30" s="23"/>
      <c r="M30" s="41"/>
      <c r="N30" s="1101"/>
      <c r="O30" s="305">
        <v>128231430.64353277</v>
      </c>
      <c r="P30" s="1101"/>
      <c r="Q30" s="305">
        <v>119284625.11716406</v>
      </c>
      <c r="R30" s="23">
        <v>1</v>
      </c>
      <c r="S30" s="1101"/>
      <c r="T30" s="1101"/>
      <c r="U30" s="1101"/>
      <c r="V30" s="1101"/>
      <c r="W30" s="1101"/>
      <c r="X30" s="1101"/>
    </row>
    <row r="31" spans="1:24">
      <c r="A31" s="1101" t="s">
        <v>214</v>
      </c>
      <c r="B31" s="1101"/>
      <c r="C31" s="1101"/>
      <c r="D31" s="1101"/>
      <c r="E31" s="1101"/>
      <c r="F31" s="1101"/>
      <c r="G31" s="1101"/>
      <c r="H31" s="1101"/>
      <c r="I31" s="1101"/>
      <c r="J31" s="281"/>
      <c r="N31" s="1101"/>
      <c r="O31" s="1101"/>
      <c r="P31" s="1101"/>
      <c r="Q31" s="1101"/>
      <c r="R31" s="1101"/>
      <c r="S31" s="1101"/>
      <c r="T31" s="1101"/>
      <c r="U31" s="1101"/>
      <c r="V31" s="1101"/>
      <c r="W31" s="1101"/>
      <c r="X31" s="1101"/>
    </row>
    <row r="32" spans="1:24">
      <c r="A32" s="106"/>
      <c r="B32" s="1101"/>
      <c r="C32" s="1101"/>
      <c r="D32" s="1101"/>
      <c r="E32" s="1101"/>
      <c r="F32" s="186"/>
      <c r="G32" s="1101"/>
      <c r="H32" s="1101"/>
      <c r="I32" s="1101"/>
      <c r="J32" s="281"/>
      <c r="K32" s="87"/>
      <c r="L32" s="38"/>
      <c r="M32" s="40"/>
      <c r="N32" s="1101"/>
      <c r="O32" s="1101"/>
      <c r="P32" s="1101"/>
      <c r="Q32" s="1101"/>
      <c r="R32" s="1101"/>
      <c r="S32" s="1101"/>
      <c r="T32" s="1101"/>
      <c r="U32" s="1101"/>
      <c r="V32" s="1101"/>
      <c r="W32" s="1101"/>
      <c r="X32" s="1101"/>
    </row>
    <row r="33" spans="1:28">
      <c r="A33" s="106"/>
      <c r="B33" s="1101"/>
      <c r="C33" s="1101"/>
      <c r="D33" s="1101"/>
      <c r="E33" s="1101"/>
      <c r="F33" s="186"/>
      <c r="G33" s="1101"/>
      <c r="H33" s="1101"/>
      <c r="I33" s="1101"/>
      <c r="J33" s="281"/>
      <c r="M33" s="40"/>
      <c r="N33" s="1101"/>
      <c r="O33" s="1101"/>
      <c r="P33" s="1101"/>
      <c r="Q33" s="16"/>
      <c r="R33" s="1101"/>
      <c r="S33" s="1101"/>
      <c r="T33" s="1101"/>
      <c r="U33" s="1101"/>
      <c r="V33" s="1101"/>
      <c r="W33" s="1101"/>
      <c r="X33" s="1101"/>
      <c r="Y33" s="1101"/>
      <c r="Z33" s="1101"/>
      <c r="AA33" s="1101"/>
      <c r="AB33" s="1101"/>
    </row>
    <row r="34" spans="1:28">
      <c r="A34" s="1099" t="s">
        <v>227</v>
      </c>
      <c r="B34" s="1099"/>
      <c r="C34" s="1099"/>
      <c r="D34" s="1099"/>
      <c r="E34" s="1099"/>
      <c r="F34" s="1099"/>
      <c r="G34" s="1099"/>
      <c r="H34" s="1099"/>
      <c r="I34" s="1099"/>
      <c r="J34" s="35"/>
      <c r="M34" s="33"/>
      <c r="N34" s="1101"/>
      <c r="O34" s="1101"/>
      <c r="P34" s="1101"/>
      <c r="Q34" s="16"/>
      <c r="R34" s="1101"/>
      <c r="S34" s="1101"/>
      <c r="T34" s="1101"/>
      <c r="U34" s="1101"/>
      <c r="V34" s="1101"/>
      <c r="W34" s="1101"/>
      <c r="X34" s="1101"/>
      <c r="Y34" s="1101"/>
      <c r="Z34" s="1101"/>
      <c r="AA34" s="1101"/>
      <c r="AB34" s="1101"/>
    </row>
    <row r="35" spans="1:28" ht="13.8" thickBot="1">
      <c r="A35" s="1250" t="s">
        <v>60</v>
      </c>
      <c r="B35" s="1250" t="s">
        <v>78</v>
      </c>
      <c r="C35" s="1139"/>
      <c r="D35" s="1139" t="s">
        <v>61</v>
      </c>
      <c r="E35" s="118"/>
      <c r="F35" s="1139"/>
      <c r="G35" s="1139" t="s">
        <v>62</v>
      </c>
      <c r="H35" s="1139"/>
      <c r="I35" s="1101"/>
      <c r="J35" s="628"/>
      <c r="K35" s="88"/>
      <c r="L35" s="1255" t="s">
        <v>228</v>
      </c>
      <c r="M35" s="1255"/>
      <c r="N35" s="1255"/>
      <c r="O35" s="1255"/>
      <c r="P35" s="1255"/>
      <c r="Q35" s="1255"/>
      <c r="R35" s="1255"/>
      <c r="S35" s="1255"/>
      <c r="T35" s="15"/>
      <c r="U35" s="1255" t="s">
        <v>229</v>
      </c>
      <c r="V35" s="1255"/>
      <c r="W35" s="1255"/>
      <c r="X35" s="1255"/>
      <c r="Y35" s="1255"/>
      <c r="Z35" s="1255"/>
      <c r="AA35" s="1255"/>
      <c r="AB35" s="1255"/>
    </row>
    <row r="36" spans="1:28" ht="27.6" thickTop="1" thickBot="1">
      <c r="A36" s="1251"/>
      <c r="B36" s="1251"/>
      <c r="C36" s="1116" t="s">
        <v>75</v>
      </c>
      <c r="D36" s="1116" t="s">
        <v>76</v>
      </c>
      <c r="E36" s="557" t="s">
        <v>65</v>
      </c>
      <c r="F36" s="1116" t="s">
        <v>77</v>
      </c>
      <c r="G36" s="1116" t="s">
        <v>76</v>
      </c>
      <c r="H36" s="1116" t="s">
        <v>67</v>
      </c>
      <c r="I36" s="1101"/>
      <c r="M36" s="1099"/>
      <c r="N36" s="1099"/>
      <c r="O36" s="1099"/>
      <c r="P36" s="1099"/>
      <c r="Q36" s="1099"/>
      <c r="R36" s="1099"/>
      <c r="S36" s="1099"/>
      <c r="T36" s="1101"/>
      <c r="U36" s="1101"/>
      <c r="V36" s="1101"/>
      <c r="W36" s="1101"/>
      <c r="X36" s="1101"/>
      <c r="Y36" s="1101"/>
      <c r="Z36" s="1101"/>
      <c r="AA36" s="1101"/>
      <c r="AB36" s="1101"/>
    </row>
    <row r="37" spans="1:28" ht="14.4" thickTop="1" thickBot="1">
      <c r="A37" s="1252" t="s">
        <v>69</v>
      </c>
      <c r="B37" s="558" t="s">
        <v>84</v>
      </c>
      <c r="C37" s="559">
        <v>12610.288600000042</v>
      </c>
      <c r="D37" s="559">
        <v>10361.641995810414</v>
      </c>
      <c r="E37" s="560">
        <v>0.82168159068226088</v>
      </c>
      <c r="F37" s="559">
        <v>27388.770799999998</v>
      </c>
      <c r="G37" s="559">
        <v>9362.1152605764746</v>
      </c>
      <c r="H37" s="561">
        <v>0.34182312630753314</v>
      </c>
      <c r="I37" s="23"/>
      <c r="J37" s="162"/>
      <c r="N37" s="1101"/>
      <c r="O37" s="1"/>
      <c r="P37" s="1"/>
      <c r="Q37" s="1"/>
      <c r="R37" s="1"/>
      <c r="S37" s="1101"/>
      <c r="T37" s="1101"/>
      <c r="U37" s="1101"/>
      <c r="V37" s="1101"/>
      <c r="W37" s="1101"/>
      <c r="X37" s="1101"/>
      <c r="Y37" s="1101"/>
      <c r="Z37" s="1101"/>
      <c r="AA37" s="1101"/>
      <c r="AB37" s="1101"/>
    </row>
    <row r="38" spans="1:28" ht="13.8" thickBot="1">
      <c r="A38" s="1247"/>
      <c r="B38" s="1118" t="s">
        <v>54</v>
      </c>
      <c r="C38" s="1118">
        <v>11023.933500000041</v>
      </c>
      <c r="D38" s="1118">
        <v>8409.1230599481441</v>
      </c>
      <c r="E38" s="214">
        <v>0.76280604014421105</v>
      </c>
      <c r="F38" s="1118">
        <v>10933.6198</v>
      </c>
      <c r="G38" s="1118">
        <v>8072.7581375502177</v>
      </c>
      <c r="H38" s="215">
        <v>0.738342679297319</v>
      </c>
      <c r="I38" s="23"/>
      <c r="J38" s="181"/>
      <c r="N38" s="1101"/>
      <c r="O38" s="1" t="s">
        <v>103</v>
      </c>
      <c r="P38" s="1" t="s">
        <v>104</v>
      </c>
      <c r="Q38" s="1" t="s">
        <v>105</v>
      </c>
      <c r="R38" s="1" t="s">
        <v>106</v>
      </c>
      <c r="S38" s="1101"/>
      <c r="T38" s="1101"/>
      <c r="U38" s="1101"/>
      <c r="V38" s="1101"/>
      <c r="W38" s="1101"/>
      <c r="X38" s="1101"/>
      <c r="Y38" s="1101"/>
      <c r="Z38" s="1101"/>
      <c r="AA38" s="1101"/>
      <c r="AB38" s="1101"/>
    </row>
    <row r="39" spans="1:28" ht="13.8" thickBot="1">
      <c r="A39" s="1247"/>
      <c r="B39" s="1118" t="s">
        <v>55</v>
      </c>
      <c r="C39" s="1118">
        <v>1113.1700000000003</v>
      </c>
      <c r="D39" s="1118">
        <v>1523.6373516486351</v>
      </c>
      <c r="E39" s="214">
        <v>1.3687373461812973</v>
      </c>
      <c r="F39" s="1118">
        <v>12127.82</v>
      </c>
      <c r="G39" s="1118">
        <v>929.41878450566742</v>
      </c>
      <c r="H39" s="215">
        <v>7.6635272003185026E-2</v>
      </c>
      <c r="I39" s="23"/>
      <c r="J39" s="38"/>
      <c r="K39" s="88"/>
      <c r="L39" s="281"/>
      <c r="M39" s="307" t="s">
        <v>55</v>
      </c>
      <c r="N39" s="1101"/>
      <c r="O39" s="304">
        <v>1523.6373516486351</v>
      </c>
      <c r="P39" s="23">
        <v>3.2525621958657144E-2</v>
      </c>
      <c r="Q39" s="304">
        <v>929.41878450566742</v>
      </c>
      <c r="R39" s="23">
        <v>2.0696150205311657E-2</v>
      </c>
      <c r="S39" s="24"/>
      <c r="T39" s="15"/>
      <c r="U39" s="1101"/>
      <c r="V39" s="1101"/>
      <c r="W39" s="1101"/>
      <c r="X39" s="1101"/>
      <c r="Y39" s="1101"/>
      <c r="Z39" s="1101"/>
      <c r="AA39" s="1101"/>
      <c r="AB39" s="1101"/>
    </row>
    <row r="40" spans="1:28" ht="13.8" thickBot="1">
      <c r="A40" s="1247"/>
      <c r="B40" s="1118" t="s">
        <v>12</v>
      </c>
      <c r="C40" s="1118">
        <v>18.829999999999998</v>
      </c>
      <c r="D40" s="1118">
        <v>61.014928983596803</v>
      </c>
      <c r="E40" s="214">
        <v>3.2403042476684445</v>
      </c>
      <c r="F40" s="1118">
        <v>1743.9999999999998</v>
      </c>
      <c r="G40" s="1118">
        <v>39.158615159994049</v>
      </c>
      <c r="H40" s="215">
        <v>2.2453334380730536E-2</v>
      </c>
      <c r="I40" s="23"/>
      <c r="J40" s="280"/>
      <c r="K40" s="88"/>
      <c r="L40" s="281"/>
      <c r="M40" s="307" t="s">
        <v>54</v>
      </c>
      <c r="N40" s="1101"/>
      <c r="O40" s="304">
        <v>8409.1230599481441</v>
      </c>
      <c r="P40" s="23">
        <v>0.17951250496435314</v>
      </c>
      <c r="Q40" s="304">
        <v>8072.7581375502177</v>
      </c>
      <c r="R40" s="23">
        <v>0.17976289889035754</v>
      </c>
      <c r="S40" s="24"/>
      <c r="T40" s="15"/>
      <c r="U40" s="1101"/>
      <c r="V40" s="1101"/>
      <c r="W40" s="1101"/>
      <c r="X40" s="1101"/>
      <c r="Y40" s="1101"/>
      <c r="Z40" s="1101"/>
      <c r="AA40" s="1101"/>
      <c r="AB40" s="1101"/>
    </row>
    <row r="41" spans="1:28" ht="13.8" thickBot="1">
      <c r="A41" s="1247"/>
      <c r="B41" s="1118" t="s">
        <v>11</v>
      </c>
      <c r="C41" s="1118">
        <v>0</v>
      </c>
      <c r="D41" s="1118">
        <v>0</v>
      </c>
      <c r="E41" s="550" t="s">
        <v>107</v>
      </c>
      <c r="F41" s="1118">
        <v>2021.394</v>
      </c>
      <c r="G41" s="1118">
        <v>0</v>
      </c>
      <c r="H41" s="215">
        <v>0</v>
      </c>
      <c r="I41" s="23"/>
      <c r="K41" s="89"/>
      <c r="L41" s="35"/>
      <c r="M41" s="308" t="s">
        <v>86</v>
      </c>
      <c r="N41" s="1101"/>
      <c r="O41" s="304">
        <v>367.86665523003842</v>
      </c>
      <c r="P41" s="23">
        <v>7.8529787591917442E-3</v>
      </c>
      <c r="Q41" s="304">
        <v>320.77972336059349</v>
      </c>
      <c r="R41" s="23">
        <v>7.1430720447728168E-3</v>
      </c>
      <c r="S41" s="1101"/>
      <c r="T41" s="1101"/>
      <c r="U41" s="1101"/>
      <c r="V41" s="1101"/>
      <c r="W41" s="1101"/>
      <c r="X41" s="1101"/>
      <c r="Y41" s="1101"/>
      <c r="Z41" s="1101"/>
      <c r="AA41" s="1101"/>
      <c r="AB41" s="1101"/>
    </row>
    <row r="42" spans="1:28" ht="13.8" thickBot="1">
      <c r="A42" s="1248"/>
      <c r="B42" s="1118" t="s">
        <v>86</v>
      </c>
      <c r="C42" s="1118">
        <v>454.35510000000016</v>
      </c>
      <c r="D42" s="1118">
        <v>367.86665523003842</v>
      </c>
      <c r="E42" s="214">
        <v>0.80964570493439669</v>
      </c>
      <c r="F42" s="1118">
        <v>561.9369999999999</v>
      </c>
      <c r="G42" s="1118">
        <v>320.77972336059349</v>
      </c>
      <c r="H42" s="215">
        <v>0.57084641758879295</v>
      </c>
      <c r="I42" s="23"/>
      <c r="J42" s="42"/>
      <c r="M42" s="308" t="s">
        <v>21</v>
      </c>
      <c r="N42" s="1101"/>
      <c r="O42" s="304">
        <v>4057.8234270663875</v>
      </c>
      <c r="P42" s="23">
        <v>8.6623782634977317E-2</v>
      </c>
      <c r="Q42" s="304">
        <v>3327.4152101944373</v>
      </c>
      <c r="R42" s="23">
        <v>7.4094354594145623E-2</v>
      </c>
      <c r="S42" s="1101"/>
      <c r="T42" s="1101"/>
      <c r="U42" s="1101"/>
      <c r="V42" s="1101"/>
      <c r="W42" s="1101"/>
      <c r="X42" s="1101"/>
      <c r="Y42" s="1101"/>
      <c r="Z42" s="1101"/>
      <c r="AA42" s="1101"/>
      <c r="AB42" s="1101"/>
    </row>
    <row r="43" spans="1:28" ht="13.8" thickBot="1">
      <c r="A43" s="1246" t="s">
        <v>70</v>
      </c>
      <c r="B43" s="555" t="s">
        <v>87</v>
      </c>
      <c r="C43" s="555">
        <v>4155.6677063194675</v>
      </c>
      <c r="D43" s="555">
        <v>5831.1534270663869</v>
      </c>
      <c r="E43" s="562">
        <v>1.4031808698753827</v>
      </c>
      <c r="F43" s="555">
        <v>8362.6817273037213</v>
      </c>
      <c r="G43" s="555">
        <v>4872.4152101944373</v>
      </c>
      <c r="H43" s="556">
        <v>0.58263788687380691</v>
      </c>
      <c r="I43" s="23"/>
      <c r="J43" s="42"/>
      <c r="M43" s="308"/>
      <c r="N43" s="1101"/>
      <c r="O43" s="304"/>
      <c r="P43" s="23"/>
      <c r="Q43" s="304"/>
      <c r="R43" s="23"/>
      <c r="S43" s="1101"/>
      <c r="T43" s="1101"/>
      <c r="U43" s="1101"/>
      <c r="V43" s="1101"/>
      <c r="W43" s="1101"/>
      <c r="X43" s="1101"/>
      <c r="Y43" s="1101"/>
      <c r="Z43" s="1101"/>
      <c r="AA43" s="1101"/>
      <c r="AB43" s="1101"/>
    </row>
    <row r="44" spans="1:28" ht="13.8" thickBot="1">
      <c r="A44" s="1247"/>
      <c r="B44" s="1118" t="s">
        <v>21</v>
      </c>
      <c r="C44" s="1118">
        <v>2376.626500000023</v>
      </c>
      <c r="D44" s="1118">
        <v>4057.8234270663875</v>
      </c>
      <c r="E44" s="214">
        <v>1.7073879412967701</v>
      </c>
      <c r="F44" s="1118">
        <v>4322.0429999999997</v>
      </c>
      <c r="G44" s="1118">
        <v>3327.4152101944373</v>
      </c>
      <c r="H44" s="215">
        <v>0.76987091757172188</v>
      </c>
      <c r="I44" s="23"/>
      <c r="J44" s="32"/>
      <c r="K44" s="88"/>
      <c r="L44" s="281"/>
      <c r="M44" s="308" t="s">
        <v>22</v>
      </c>
      <c r="N44" s="1101"/>
      <c r="O44" s="304">
        <v>458</v>
      </c>
      <c r="P44" s="23">
        <v>9.7770869432585918E-3</v>
      </c>
      <c r="Q44" s="304">
        <v>458</v>
      </c>
      <c r="R44" s="23">
        <v>1.019867141922925E-2</v>
      </c>
      <c r="S44" s="24"/>
      <c r="T44" s="15"/>
      <c r="U44" s="1101"/>
      <c r="V44" s="1101"/>
      <c r="W44" s="1101"/>
      <c r="X44" s="1101"/>
      <c r="Y44" s="1101"/>
      <c r="Z44" s="1101"/>
      <c r="AA44" s="1101"/>
      <c r="AB44" s="1101"/>
    </row>
    <row r="45" spans="1:28" ht="15.75" customHeight="1" thickBot="1">
      <c r="A45" s="1247"/>
      <c r="B45" s="1118" t="s">
        <v>22</v>
      </c>
      <c r="C45" s="1118">
        <v>547.14120631944377</v>
      </c>
      <c r="D45" s="1118">
        <v>458</v>
      </c>
      <c r="E45" s="214">
        <v>0.83707824362364069</v>
      </c>
      <c r="F45" s="1118">
        <v>1542.9512273037219</v>
      </c>
      <c r="G45" s="1118">
        <v>458</v>
      </c>
      <c r="H45" s="215">
        <v>0.2968337507338753</v>
      </c>
      <c r="I45" s="23"/>
      <c r="J45" s="35"/>
      <c r="K45" s="88"/>
      <c r="L45" s="281"/>
      <c r="M45" s="308" t="s">
        <v>89</v>
      </c>
      <c r="N45" s="1101"/>
      <c r="O45" s="304">
        <v>1315.33</v>
      </c>
      <c r="P45" s="23">
        <v>2.8078811722874068E-2</v>
      </c>
      <c r="Q45" s="304">
        <v>1087</v>
      </c>
      <c r="R45" s="23">
        <v>2.4205143739524444E-2</v>
      </c>
      <c r="S45" s="24"/>
      <c r="T45" s="15"/>
      <c r="U45" s="1101"/>
      <c r="V45" s="1101"/>
      <c r="W45" s="1101"/>
      <c r="X45" s="1101"/>
      <c r="Y45" s="1101"/>
      <c r="Z45" s="1101"/>
      <c r="AA45" s="1101"/>
      <c r="AB45" s="1101"/>
    </row>
    <row r="46" spans="1:28" ht="13.8" thickBot="1">
      <c r="A46" s="1247"/>
      <c r="B46" s="1118" t="s">
        <v>89</v>
      </c>
      <c r="C46" s="1118">
        <v>1231.9000000000001</v>
      </c>
      <c r="D46" s="1118">
        <v>1315.33</v>
      </c>
      <c r="E46" s="214">
        <v>1.067724652975079</v>
      </c>
      <c r="F46" s="1118">
        <v>2497.6875</v>
      </c>
      <c r="G46" s="1118">
        <v>1087</v>
      </c>
      <c r="H46" s="215">
        <v>0.43520256237019245</v>
      </c>
      <c r="I46" s="23"/>
      <c r="J46" s="114"/>
      <c r="K46" s="89"/>
      <c r="L46" s="35"/>
      <c r="M46" s="308" t="s">
        <v>20</v>
      </c>
      <c r="N46" s="1101"/>
      <c r="O46" s="304">
        <v>296.47580645161293</v>
      </c>
      <c r="P46" s="23">
        <v>6.328973223253551E-3</v>
      </c>
      <c r="Q46" s="304">
        <v>296.47580645161293</v>
      </c>
      <c r="R46" s="23">
        <v>6.6018762745655183E-3</v>
      </c>
      <c r="S46" s="24"/>
      <c r="T46" s="15"/>
      <c r="U46" s="1101"/>
      <c r="V46" s="1101"/>
      <c r="W46" s="1101"/>
      <c r="X46" s="1101"/>
      <c r="Y46" s="1101"/>
      <c r="Z46" s="1101"/>
      <c r="AA46" s="1101"/>
      <c r="AB46" s="1101"/>
    </row>
    <row r="47" spans="1:28" ht="13.8" thickBot="1">
      <c r="A47" s="1247" t="s">
        <v>71</v>
      </c>
      <c r="B47" s="555" t="s">
        <v>90</v>
      </c>
      <c r="C47" s="555">
        <v>3781</v>
      </c>
      <c r="D47" s="555">
        <v>3765.0383064516127</v>
      </c>
      <c r="E47" s="562">
        <v>0.99577844656218273</v>
      </c>
      <c r="F47" s="555">
        <v>3340</v>
      </c>
      <c r="G47" s="555">
        <v>3765.0383064516127</v>
      </c>
      <c r="H47" s="556">
        <v>1.1272569779795247</v>
      </c>
      <c r="I47" s="23"/>
      <c r="J47" s="42"/>
      <c r="K47" s="89"/>
      <c r="L47" s="35"/>
      <c r="M47" s="308"/>
      <c r="N47" s="1101"/>
      <c r="O47" s="304"/>
      <c r="P47" s="23"/>
      <c r="Q47" s="304"/>
      <c r="R47" s="23"/>
      <c r="S47" s="24"/>
      <c r="T47" s="15"/>
      <c r="U47" s="1101"/>
      <c r="V47" s="1101"/>
      <c r="W47" s="1101"/>
      <c r="X47" s="1101"/>
      <c r="Y47" s="1101"/>
      <c r="Z47" s="1101"/>
      <c r="AA47" s="1101"/>
      <c r="AB47" s="1101"/>
    </row>
    <row r="48" spans="1:28" ht="13.8" thickBot="1">
      <c r="A48" s="1247"/>
      <c r="B48" s="1118" t="s">
        <v>20</v>
      </c>
      <c r="C48" s="1118">
        <v>319</v>
      </c>
      <c r="D48" s="1118">
        <v>296.47580645161293</v>
      </c>
      <c r="E48" s="214">
        <v>0.92939124279502483</v>
      </c>
      <c r="F48" s="1118">
        <v>474</v>
      </c>
      <c r="G48" s="1118">
        <v>296.47580645161293</v>
      </c>
      <c r="H48" s="215">
        <v>0.62547638491901458</v>
      </c>
      <c r="I48" s="23"/>
      <c r="K48" s="88"/>
      <c r="L48" s="281"/>
      <c r="M48" s="308" t="s">
        <v>19</v>
      </c>
      <c r="N48" s="1101"/>
      <c r="O48" s="304">
        <v>3468.5625</v>
      </c>
      <c r="P48" s="23">
        <v>7.4044622555952802E-2</v>
      </c>
      <c r="Q48" s="304">
        <v>3468.5625</v>
      </c>
      <c r="R48" s="23">
        <v>7.7237400075459289E-2</v>
      </c>
      <c r="S48" s="24"/>
      <c r="T48" s="15"/>
      <c r="U48" s="1101"/>
      <c r="V48" s="1101"/>
      <c r="W48" s="1101"/>
      <c r="X48" s="1101"/>
      <c r="Y48" s="1101"/>
      <c r="Z48" s="1101"/>
      <c r="AA48" s="1101"/>
      <c r="AB48" s="1101"/>
    </row>
    <row r="49" spans="1:29" ht="13.8" thickBot="1">
      <c r="A49" s="1247"/>
      <c r="B49" s="1118" t="s">
        <v>19</v>
      </c>
      <c r="C49" s="1118">
        <v>3462</v>
      </c>
      <c r="D49" s="1118">
        <v>3468.5625</v>
      </c>
      <c r="E49" s="214">
        <v>1.0018955805892549</v>
      </c>
      <c r="F49" s="1118">
        <v>2866</v>
      </c>
      <c r="G49" s="1118">
        <v>3468.5625</v>
      </c>
      <c r="H49" s="215">
        <v>1.2102451151430564</v>
      </c>
      <c r="I49" s="23"/>
      <c r="J49" s="42"/>
      <c r="K49" s="88"/>
      <c r="L49" s="281"/>
      <c r="M49" s="308" t="s">
        <v>24</v>
      </c>
      <c r="N49" s="1101"/>
      <c r="O49" s="304">
        <v>14294</v>
      </c>
      <c r="P49" s="23">
        <v>0.30513904097584788</v>
      </c>
      <c r="Q49" s="304">
        <v>14294</v>
      </c>
      <c r="R49" s="23">
        <v>0.31829652678267006</v>
      </c>
      <c r="S49" s="24"/>
      <c r="T49" s="15"/>
      <c r="U49" s="1101"/>
      <c r="V49" s="1101"/>
      <c r="W49" s="1101"/>
      <c r="X49" s="1101"/>
      <c r="Y49" s="1101"/>
      <c r="Z49" s="1101"/>
      <c r="AA49" s="1101"/>
      <c r="AB49" s="1101"/>
      <c r="AC49" s="1101"/>
    </row>
    <row r="50" spans="1:29" ht="13.8" thickBot="1">
      <c r="A50" s="1247"/>
      <c r="B50" s="1118" t="s">
        <v>91</v>
      </c>
      <c r="C50" s="1253" t="s">
        <v>92</v>
      </c>
      <c r="D50" s="1253"/>
      <c r="E50" s="1253"/>
      <c r="F50" s="1253"/>
      <c r="G50" s="1253"/>
      <c r="H50" s="1253"/>
      <c r="I50" s="23"/>
      <c r="J50" s="1099"/>
      <c r="K50" s="88"/>
      <c r="L50" s="281"/>
      <c r="M50" s="308" t="s">
        <v>14</v>
      </c>
      <c r="N50" s="1101"/>
      <c r="O50" s="304">
        <v>309.39999999999998</v>
      </c>
      <c r="P50" s="23">
        <v>6.6048705245506734E-3</v>
      </c>
      <c r="Q50" s="304">
        <v>309.39999999999998</v>
      </c>
      <c r="R50" s="23">
        <v>6.8896701683614182E-3</v>
      </c>
      <c r="S50" s="24"/>
      <c r="T50" s="15"/>
      <c r="U50" s="1101"/>
      <c r="V50" s="1101"/>
      <c r="W50" s="1101"/>
      <c r="X50" s="1101"/>
      <c r="Y50" s="1101"/>
      <c r="Z50" s="1101"/>
      <c r="AA50" s="1101"/>
      <c r="AB50" s="1101"/>
      <c r="AC50" s="1101"/>
    </row>
    <row r="51" spans="1:29" ht="13.8" thickBot="1">
      <c r="A51" s="1248"/>
      <c r="B51" s="1118" t="s">
        <v>93</v>
      </c>
      <c r="C51" s="1254"/>
      <c r="D51" s="1254"/>
      <c r="E51" s="1254"/>
      <c r="F51" s="1254"/>
      <c r="G51" s="1254"/>
      <c r="H51" s="1254"/>
      <c r="I51" s="23"/>
      <c r="J51" s="100"/>
      <c r="K51" s="89"/>
      <c r="L51" s="35"/>
      <c r="M51" s="308" t="s">
        <v>15</v>
      </c>
      <c r="N51" s="1101"/>
      <c r="O51" s="304">
        <v>12344</v>
      </c>
      <c r="P51" s="23">
        <v>0.2635117057370831</v>
      </c>
      <c r="Q51" s="304">
        <v>12344</v>
      </c>
      <c r="R51" s="23">
        <v>0.27487423580560233</v>
      </c>
      <c r="S51" s="24"/>
      <c r="T51" s="15"/>
      <c r="U51" s="1101"/>
      <c r="V51" s="1101"/>
      <c r="W51" s="1101"/>
      <c r="X51" s="1101"/>
      <c r="Y51" s="1101"/>
      <c r="Z51" s="1101"/>
      <c r="AA51" s="1101"/>
      <c r="AB51" s="1101"/>
      <c r="AC51" s="1101"/>
    </row>
    <row r="52" spans="1:29" ht="13.8" thickBot="1">
      <c r="A52" s="1246" t="s">
        <v>72</v>
      </c>
      <c r="B52" s="555" t="s">
        <v>94</v>
      </c>
      <c r="C52" s="555">
        <v>27155.5</v>
      </c>
      <c r="D52" s="555">
        <v>26947.4</v>
      </c>
      <c r="E52" s="562">
        <v>0.99233672736646361</v>
      </c>
      <c r="F52" s="555">
        <v>27235.859999999997</v>
      </c>
      <c r="G52" s="555">
        <v>26947.4</v>
      </c>
      <c r="H52" s="556">
        <v>0.98940881617103349</v>
      </c>
      <c r="I52" s="23"/>
      <c r="J52" s="100"/>
      <c r="K52" s="89"/>
      <c r="L52" s="35"/>
      <c r="M52" s="554"/>
      <c r="N52" s="1101"/>
      <c r="O52" s="304"/>
      <c r="P52" s="23"/>
      <c r="Q52" s="304"/>
      <c r="R52" s="23"/>
      <c r="S52" s="24"/>
      <c r="T52" s="15"/>
      <c r="U52" s="1101"/>
      <c r="V52" s="1101"/>
      <c r="W52" s="1101"/>
      <c r="X52" s="1101"/>
      <c r="Y52" s="1101"/>
      <c r="Z52" s="1101"/>
      <c r="AA52" s="1101"/>
      <c r="AB52" s="1101"/>
      <c r="AC52" s="1101"/>
    </row>
    <row r="53" spans="1:29" s="5" customFormat="1" ht="13.5" customHeight="1" thickBot="1">
      <c r="A53" s="1247"/>
      <c r="B53" s="1118" t="s">
        <v>14</v>
      </c>
      <c r="C53" s="1118">
        <v>267.12</v>
      </c>
      <c r="D53" s="1118">
        <v>309.39999999999998</v>
      </c>
      <c r="E53" s="214">
        <v>1.1582809224318658</v>
      </c>
      <c r="F53" s="1118">
        <v>268.38</v>
      </c>
      <c r="G53" s="1118">
        <v>309.39999999999998</v>
      </c>
      <c r="H53" s="215">
        <v>1.1528429838288992</v>
      </c>
      <c r="I53" s="23"/>
      <c r="J53" s="71"/>
      <c r="K53" s="90"/>
      <c r="L53" s="36"/>
      <c r="M53" s="30"/>
      <c r="N53" s="1101"/>
      <c r="O53" s="305">
        <v>46844.218800344817</v>
      </c>
      <c r="P53" s="305">
        <v>1</v>
      </c>
      <c r="Q53" s="305">
        <v>44907.810162062531</v>
      </c>
      <c r="R53" s="305">
        <v>1</v>
      </c>
      <c r="S53" s="1099"/>
      <c r="T53" s="1099"/>
      <c r="U53" s="1099"/>
      <c r="V53" s="1099"/>
      <c r="W53" s="1099"/>
      <c r="X53" s="1099"/>
      <c r="Y53" s="1099"/>
      <c r="Z53" s="1099"/>
      <c r="AA53" s="1099"/>
      <c r="AB53" s="1099"/>
      <c r="AC53" s="1099"/>
    </row>
    <row r="54" spans="1:29" ht="13.8" thickBot="1">
      <c r="A54" s="1247"/>
      <c r="B54" s="1118" t="s">
        <v>24</v>
      </c>
      <c r="C54" s="1118">
        <v>13120.38</v>
      </c>
      <c r="D54" s="1118">
        <v>14294</v>
      </c>
      <c r="E54" s="214">
        <v>1.0894501531205651</v>
      </c>
      <c r="F54" s="1118">
        <v>11967.479999999998</v>
      </c>
      <c r="G54" s="1118">
        <v>14294</v>
      </c>
      <c r="H54" s="215">
        <v>1.194403500152079</v>
      </c>
      <c r="I54" s="23"/>
      <c r="J54" s="100"/>
      <c r="M54" s="33"/>
      <c r="N54" s="1101"/>
      <c r="O54" s="1101"/>
      <c r="P54" s="1101"/>
      <c r="Q54" s="1101"/>
      <c r="R54" s="1101"/>
      <c r="S54" s="1101"/>
      <c r="T54" s="1101"/>
      <c r="U54" s="1101"/>
      <c r="V54" s="1101"/>
      <c r="W54" s="1101"/>
      <c r="X54" s="1101"/>
      <c r="Y54" s="1101"/>
      <c r="Z54" s="1101"/>
      <c r="AA54" s="1101"/>
      <c r="AB54" s="1101"/>
      <c r="AC54" s="1101"/>
    </row>
    <row r="55" spans="1:29" ht="13.8" thickBot="1">
      <c r="A55" s="1248"/>
      <c r="B55" s="1118" t="s">
        <v>15</v>
      </c>
      <c r="C55" s="1118">
        <v>13768</v>
      </c>
      <c r="D55" s="1118">
        <v>12344</v>
      </c>
      <c r="E55" s="214">
        <v>0.89657176060429977</v>
      </c>
      <c r="F55" s="1118">
        <v>15000</v>
      </c>
      <c r="G55" s="1118">
        <v>12344</v>
      </c>
      <c r="H55" s="215">
        <v>0.82293333333333329</v>
      </c>
      <c r="I55" s="23"/>
      <c r="J55" s="71"/>
      <c r="K55" s="87"/>
      <c r="L55" s="38"/>
      <c r="M55" s="67"/>
      <c r="N55" s="1"/>
      <c r="O55" s="1"/>
      <c r="P55" s="1"/>
      <c r="Q55" s="1101"/>
      <c r="R55" s="1101"/>
      <c r="S55" s="1101"/>
      <c r="T55" s="1101"/>
      <c r="U55" s="1101"/>
      <c r="V55" s="1101"/>
      <c r="W55" s="1101"/>
      <c r="X55" s="1101"/>
      <c r="Y55" s="1101"/>
      <c r="Z55" s="1101"/>
      <c r="AA55" s="1101"/>
      <c r="AB55" s="1101"/>
      <c r="AC55" s="1101"/>
    </row>
    <row r="56" spans="1:29" ht="13.8" thickBot="1">
      <c r="A56" s="298" t="s">
        <v>213</v>
      </c>
      <c r="B56" s="298"/>
      <c r="C56" s="298">
        <v>47702.456306319509</v>
      </c>
      <c r="D56" s="298">
        <v>46905.233729328414</v>
      </c>
      <c r="E56" s="299">
        <v>0.9832875990311325</v>
      </c>
      <c r="F56" s="298">
        <v>66327.312527303715</v>
      </c>
      <c r="G56" s="298">
        <v>44946.968777222522</v>
      </c>
      <c r="H56" s="301">
        <v>0.67765400201794779</v>
      </c>
      <c r="I56" s="23"/>
      <c r="J56" s="72"/>
      <c r="M56" s="67"/>
      <c r="N56" s="1"/>
      <c r="O56" s="1"/>
      <c r="P56" s="1"/>
      <c r="Q56" s="1101"/>
      <c r="R56" s="1101"/>
      <c r="S56" s="1101"/>
      <c r="T56" s="1101"/>
      <c r="U56" s="1101"/>
      <c r="V56" s="1101"/>
      <c r="W56" s="1101"/>
      <c r="X56" s="1101"/>
      <c r="Y56" s="1101"/>
      <c r="Z56" s="1101"/>
      <c r="AA56" s="1101"/>
      <c r="AB56" s="1101"/>
      <c r="AC56" s="1101"/>
    </row>
    <row r="57" spans="1:29">
      <c r="A57" s="1101" t="s">
        <v>214</v>
      </c>
      <c r="B57" s="1101"/>
      <c r="C57" s="1101"/>
      <c r="D57" s="1101"/>
      <c r="E57" s="115"/>
      <c r="F57" s="1101"/>
      <c r="G57" s="1101"/>
      <c r="H57" s="1101"/>
      <c r="I57" s="1101"/>
      <c r="J57" s="73"/>
      <c r="K57" s="282"/>
      <c r="L57" s="280"/>
      <c r="M57" s="67"/>
      <c r="N57" s="1"/>
      <c r="O57" s="1"/>
      <c r="P57" s="1"/>
      <c r="Q57" s="1101"/>
      <c r="R57" s="1101"/>
      <c r="S57" s="1101"/>
      <c r="T57" s="1101"/>
      <c r="U57" s="1101"/>
      <c r="V57" s="1101"/>
      <c r="W57" s="1101"/>
      <c r="X57" s="1101"/>
      <c r="Y57" s="1101"/>
      <c r="Z57" s="1101"/>
      <c r="AA57" s="1101"/>
      <c r="AB57" s="1101"/>
      <c r="AC57" s="1101"/>
    </row>
    <row r="58" spans="1:29">
      <c r="A58" s="1101"/>
      <c r="B58" s="1101"/>
      <c r="C58" s="1101"/>
      <c r="D58" s="1101"/>
      <c r="E58" s="1101"/>
      <c r="F58" s="1101"/>
      <c r="G58" s="174">
        <f>G56-G47</f>
        <v>41181.930470770909</v>
      </c>
      <c r="H58" s="1101"/>
      <c r="I58" s="1101"/>
      <c r="J58" s="71"/>
      <c r="M58" s="68"/>
      <c r="N58" s="1"/>
      <c r="O58" s="1"/>
      <c r="P58" s="1"/>
      <c r="Q58" s="1101"/>
      <c r="R58" s="1101"/>
      <c r="S58" s="1101"/>
      <c r="T58" s="1101"/>
      <c r="U58" s="1101"/>
      <c r="V58" s="1101"/>
      <c r="W58" s="1101"/>
      <c r="X58" s="1101"/>
      <c r="Y58" s="1101"/>
      <c r="Z58" s="1101"/>
      <c r="AA58" s="1101"/>
      <c r="AB58" s="1101"/>
      <c r="AC58" s="1101"/>
    </row>
    <row r="59" spans="1:29">
      <c r="A59" s="106"/>
      <c r="B59" s="1101"/>
      <c r="C59" s="1101"/>
      <c r="D59" s="1101"/>
      <c r="E59" s="1101"/>
      <c r="F59" s="1101"/>
      <c r="G59" s="1101"/>
      <c r="H59" s="1101"/>
      <c r="I59" s="1101"/>
      <c r="J59" s="71"/>
      <c r="K59" s="92"/>
      <c r="L59" s="32"/>
      <c r="M59" s="67"/>
      <c r="N59" s="1"/>
      <c r="O59" s="1"/>
      <c r="P59" s="1"/>
      <c r="Q59" s="1101"/>
      <c r="R59" s="1101"/>
      <c r="S59" s="1101"/>
      <c r="T59" s="1101"/>
      <c r="U59" s="1101"/>
      <c r="V59" s="1101"/>
      <c r="W59" s="1101"/>
      <c r="X59" s="1101"/>
      <c r="Y59" s="1101"/>
      <c r="Z59" s="1101"/>
      <c r="AA59" s="1101"/>
      <c r="AB59" s="1101"/>
      <c r="AC59" s="1101"/>
    </row>
    <row r="60" spans="1:29">
      <c r="A60" s="1255" t="s">
        <v>59</v>
      </c>
      <c r="B60" s="1255"/>
      <c r="C60" s="1255"/>
      <c r="D60" s="1255"/>
      <c r="E60" s="1255"/>
      <c r="F60" s="1255"/>
      <c r="G60" s="1255"/>
      <c r="H60" s="1255"/>
      <c r="I60" s="1099"/>
      <c r="J60" s="1099"/>
      <c r="K60" s="84"/>
      <c r="L60" s="1099"/>
      <c r="M60" s="1255"/>
      <c r="N60" s="1255"/>
      <c r="O60" s="1255"/>
      <c r="P60" s="1255"/>
      <c r="Q60" s="1255"/>
      <c r="R60" s="1255"/>
      <c r="S60" s="1255"/>
      <c r="T60" s="1255"/>
      <c r="U60" s="1101"/>
      <c r="V60" s="1099"/>
      <c r="W60" s="1099"/>
      <c r="X60" s="1099"/>
      <c r="Y60" s="1099"/>
      <c r="Z60" s="1099"/>
      <c r="AA60" s="1099"/>
      <c r="AB60" s="1099"/>
      <c r="AC60" s="1099"/>
    </row>
    <row r="61" spans="1:29" ht="13.8" thickBot="1">
      <c r="A61" s="1250" t="s">
        <v>60</v>
      </c>
      <c r="B61" s="1250" t="s">
        <v>78</v>
      </c>
      <c r="C61" s="1139"/>
      <c r="D61" s="1139" t="s">
        <v>61</v>
      </c>
      <c r="E61" s="118"/>
      <c r="F61" s="1139"/>
      <c r="G61" s="1139" t="s">
        <v>62</v>
      </c>
      <c r="H61" s="1139"/>
      <c r="I61" s="1101"/>
      <c r="J61" s="280"/>
      <c r="K61" s="84"/>
      <c r="L61" s="1099" t="s">
        <v>118</v>
      </c>
      <c r="M61" s="1099"/>
      <c r="N61" s="1099"/>
      <c r="O61" s="1099"/>
      <c r="P61" s="1099"/>
      <c r="Q61" s="1099"/>
      <c r="R61" s="1099"/>
      <c r="S61" s="1099"/>
      <c r="T61" s="1101"/>
      <c r="U61" s="1099" t="s">
        <v>119</v>
      </c>
      <c r="V61" s="1099"/>
      <c r="W61" s="1099"/>
      <c r="X61" s="1099"/>
      <c r="Y61" s="1099"/>
      <c r="Z61" s="1099"/>
      <c r="AA61" s="1099"/>
      <c r="AB61" s="1099"/>
      <c r="AC61" s="1101"/>
    </row>
    <row r="62" spans="1:29" ht="54" thickTop="1" thickBot="1">
      <c r="A62" s="1251"/>
      <c r="B62" s="1251"/>
      <c r="C62" s="1116" t="s">
        <v>63</v>
      </c>
      <c r="D62" s="1116" t="s">
        <v>64</v>
      </c>
      <c r="E62" s="557" t="s">
        <v>65</v>
      </c>
      <c r="F62" s="1116" t="s">
        <v>66</v>
      </c>
      <c r="G62" s="1116" t="s">
        <v>64</v>
      </c>
      <c r="H62" s="1116" t="s">
        <v>67</v>
      </c>
      <c r="I62" s="1101"/>
      <c r="J62" s="28"/>
      <c r="K62" s="282"/>
      <c r="L62" s="1101"/>
      <c r="M62" s="1140" t="s">
        <v>121</v>
      </c>
      <c r="N62" s="1140" t="s">
        <v>122</v>
      </c>
      <c r="O62" s="1140" t="s">
        <v>123</v>
      </c>
      <c r="P62" s="1140" t="s">
        <v>124</v>
      </c>
      <c r="Q62" s="1101"/>
      <c r="R62" s="1101"/>
      <c r="S62" s="1101"/>
      <c r="T62" s="1101"/>
      <c r="U62" s="1101"/>
      <c r="V62" s="1101"/>
      <c r="W62" s="1101"/>
      <c r="X62" s="1101"/>
      <c r="Y62" s="1101"/>
      <c r="Z62" s="1101"/>
      <c r="AA62" s="1101"/>
      <c r="AB62" s="1101"/>
      <c r="AC62" s="1101"/>
    </row>
    <row r="63" spans="1:29" ht="13.8" thickTop="1">
      <c r="A63" s="1252" t="s">
        <v>69</v>
      </c>
      <c r="B63" s="558" t="s">
        <v>84</v>
      </c>
      <c r="C63" s="559">
        <v>165339420.73510018</v>
      </c>
      <c r="D63" s="559">
        <v>132383376.17870593</v>
      </c>
      <c r="E63" s="560">
        <v>0.80067642423161123</v>
      </c>
      <c r="F63" s="559">
        <v>125328435.20719546</v>
      </c>
      <c r="G63" s="559">
        <v>124506755.93164976</v>
      </c>
      <c r="H63" s="561">
        <v>0.99344379211160427</v>
      </c>
      <c r="I63" s="23"/>
      <c r="J63" s="553"/>
      <c r="K63" s="283"/>
      <c r="L63" s="307"/>
      <c r="M63" s="33"/>
      <c r="N63" s="33"/>
      <c r="O63" s="23"/>
      <c r="P63" s="23"/>
      <c r="Q63" s="1101"/>
      <c r="R63" s="1101"/>
      <c r="S63" s="1101"/>
      <c r="T63" s="1101"/>
      <c r="U63" s="1101"/>
      <c r="V63" s="1101"/>
      <c r="W63" s="1101"/>
      <c r="X63" s="1101"/>
      <c r="Y63" s="1101"/>
      <c r="Z63" s="1101"/>
      <c r="AA63" s="1101"/>
      <c r="AB63" s="1101"/>
      <c r="AC63" s="1101"/>
    </row>
    <row r="64" spans="1:29" ht="13.8" thickBot="1">
      <c r="A64" s="1247"/>
      <c r="B64" s="1118" t="s">
        <v>54</v>
      </c>
      <c r="C64" s="1118">
        <v>132721811.08520018</v>
      </c>
      <c r="D64" s="1118">
        <v>96808340.996106386</v>
      </c>
      <c r="E64" s="216">
        <v>0.72940792628244577</v>
      </c>
      <c r="F64" s="1118">
        <v>58370690.221995525</v>
      </c>
      <c r="G64" s="1118">
        <v>92936007.356262133</v>
      </c>
      <c r="H64" s="215">
        <v>1.5921690664065771</v>
      </c>
      <c r="I64" s="23"/>
      <c r="J64" s="180"/>
      <c r="K64" s="283"/>
      <c r="L64" s="307" t="s">
        <v>54</v>
      </c>
      <c r="M64" s="33">
        <v>0.50012035564992097</v>
      </c>
      <c r="N64" s="33">
        <v>0.51603430192810718</v>
      </c>
      <c r="O64" s="23">
        <v>0.23991944983534477</v>
      </c>
      <c r="P64" s="23">
        <v>0.24121822879956242</v>
      </c>
      <c r="Q64" s="1101"/>
      <c r="R64" s="1101"/>
      <c r="S64" s="1101"/>
      <c r="T64" s="1101"/>
      <c r="U64" s="1101"/>
      <c r="V64" s="1101"/>
      <c r="W64" s="1101"/>
      <c r="X64" s="1101"/>
      <c r="Y64" s="1101"/>
      <c r="Z64" s="1101"/>
      <c r="AA64" s="1101"/>
      <c r="AB64" s="1101"/>
      <c r="AC64" s="1101"/>
    </row>
    <row r="65" spans="1:16" ht="13.8" thickBot="1">
      <c r="A65" s="1247"/>
      <c r="B65" s="1118" t="s">
        <v>55</v>
      </c>
      <c r="C65" s="1118">
        <v>11311976.460000001</v>
      </c>
      <c r="D65" s="1118">
        <v>11226522.013658632</v>
      </c>
      <c r="E65" s="216">
        <v>0.99244566618012842</v>
      </c>
      <c r="F65" s="1118">
        <v>44361460.039999917</v>
      </c>
      <c r="G65" s="1118">
        <v>7790669.4691317659</v>
      </c>
      <c r="H65" s="215">
        <v>0.17561796798633458</v>
      </c>
      <c r="I65" s="23"/>
      <c r="J65" s="28"/>
      <c r="K65" s="85"/>
      <c r="L65" s="307" t="s">
        <v>55</v>
      </c>
      <c r="M65" s="33">
        <v>5.79971945021601E-2</v>
      </c>
      <c r="N65" s="33">
        <v>4.3258289175741517E-2</v>
      </c>
      <c r="O65" s="23">
        <v>3.2212860695799567E-2</v>
      </c>
      <c r="P65" s="23">
        <v>2.3262804156150646E-2</v>
      </c>
    </row>
    <row r="66" spans="1:16" ht="13.8" thickBot="1">
      <c r="A66" s="1247"/>
      <c r="B66" s="1118" t="s">
        <v>12</v>
      </c>
      <c r="C66" s="1118">
        <v>225771.05</v>
      </c>
      <c r="D66" s="1118">
        <v>328092.09408457146</v>
      </c>
      <c r="E66" s="216">
        <v>1.4532071055370983</v>
      </c>
      <c r="F66" s="1118">
        <v>10059398.3332</v>
      </c>
      <c r="G66" s="1118">
        <v>214029.81771158858</v>
      </c>
      <c r="H66" s="215">
        <v>2.1276602299881632E-2</v>
      </c>
      <c r="I66" s="23"/>
      <c r="J66" s="28"/>
      <c r="K66" s="85"/>
      <c r="L66" s="308" t="s">
        <v>12</v>
      </c>
      <c r="M66" s="572">
        <v>1.6949524502863104E-3</v>
      </c>
      <c r="N66" s="572">
        <v>1.1884169625580286E-3</v>
      </c>
      <c r="O66" s="23">
        <v>9.5899875456373156E-4</v>
      </c>
      <c r="P66" s="23">
        <v>6.4458870619404397E-4</v>
      </c>
    </row>
    <row r="67" spans="1:16" ht="13.8" thickBot="1">
      <c r="A67" s="1247"/>
      <c r="B67" s="1118" t="s">
        <v>11</v>
      </c>
      <c r="C67" s="1118">
        <v>16267234</v>
      </c>
      <c r="D67" s="1118">
        <v>20470641.494293272</v>
      </c>
      <c r="E67" s="216">
        <v>1.2583971862882941</v>
      </c>
      <c r="F67" s="1118">
        <v>9027253.0320000015</v>
      </c>
      <c r="G67" s="1118">
        <v>20470641.494293272</v>
      </c>
      <c r="H67" s="215">
        <v>2.267649020330825</v>
      </c>
      <c r="I67" s="23"/>
      <c r="J67" s="28"/>
      <c r="K67" s="85"/>
      <c r="L67" s="308" t="s">
        <v>108</v>
      </c>
      <c r="M67" s="33">
        <v>0.10575312415404105</v>
      </c>
      <c r="N67" s="33">
        <v>0.11366480542932847</v>
      </c>
      <c r="O67" s="23">
        <v>0</v>
      </c>
      <c r="P67" s="23">
        <v>0</v>
      </c>
    </row>
    <row r="68" spans="1:16" ht="13.8" thickBot="1">
      <c r="A68" s="1248"/>
      <c r="B68" s="1118" t="s">
        <v>86</v>
      </c>
      <c r="C68" s="1118">
        <v>4812628.139899998</v>
      </c>
      <c r="D68" s="1118">
        <v>3549779.5805630623</v>
      </c>
      <c r="E68" s="216">
        <v>0.73759689661724492</v>
      </c>
      <c r="F68" s="1118">
        <v>3509633.5800000057</v>
      </c>
      <c r="G68" s="1118">
        <v>3095407.7942509903</v>
      </c>
      <c r="H68" s="215">
        <v>0.88197463458592318</v>
      </c>
      <c r="I68" s="23"/>
      <c r="J68" s="38"/>
      <c r="K68" s="282"/>
      <c r="L68" s="308" t="s">
        <v>86</v>
      </c>
      <c r="M68" s="33">
        <v>1.8338471747815912E-2</v>
      </c>
      <c r="N68" s="33">
        <v>1.7187488958567806E-2</v>
      </c>
      <c r="O68" s="23">
        <v>8.9568474754748491E-3</v>
      </c>
      <c r="P68" s="23">
        <v>8.1798454467658117E-3</v>
      </c>
    </row>
    <row r="69" spans="1:16" ht="13.8" thickBot="1">
      <c r="A69" s="1246" t="s">
        <v>70</v>
      </c>
      <c r="B69" s="555" t="s">
        <v>87</v>
      </c>
      <c r="C69" s="555">
        <v>40716944.49296917</v>
      </c>
      <c r="D69" s="555">
        <v>37992873.30613786</v>
      </c>
      <c r="E69" s="562">
        <v>0.93309735735937427</v>
      </c>
      <c r="F69" s="555">
        <v>52738257.627299711</v>
      </c>
      <c r="G69" s="555">
        <v>32395975.247989349</v>
      </c>
      <c r="H69" s="556">
        <v>0.61427845183910146</v>
      </c>
      <c r="I69" s="23"/>
      <c r="J69" s="38"/>
      <c r="K69" s="282"/>
      <c r="L69" s="308"/>
      <c r="M69" s="33"/>
      <c r="N69" s="33"/>
      <c r="O69" s="23"/>
      <c r="P69" s="23"/>
    </row>
    <row r="70" spans="1:16" ht="13.5" customHeight="1" thickBot="1">
      <c r="A70" s="1247"/>
      <c r="B70" s="1118" t="s">
        <v>21</v>
      </c>
      <c r="C70" s="1118">
        <v>9090633.5415600128</v>
      </c>
      <c r="D70" s="1118">
        <v>9544725.8048650622</v>
      </c>
      <c r="E70" s="216">
        <v>1.0499516630198609</v>
      </c>
      <c r="F70" s="1118">
        <v>17468255.689299565</v>
      </c>
      <c r="G70" s="1118">
        <v>7826675.1599893505</v>
      </c>
      <c r="H70" s="215">
        <v>0.44805132803177911</v>
      </c>
      <c r="I70" s="23"/>
      <c r="L70" s="308" t="s">
        <v>21</v>
      </c>
      <c r="M70" s="33">
        <v>4.9308888211420571E-2</v>
      </c>
      <c r="N70" s="33">
        <v>4.3458213533110426E-2</v>
      </c>
      <c r="O70" s="23">
        <v>9.5743826199490484E-2</v>
      </c>
      <c r="P70" s="23">
        <v>8.2223898809020077E-2</v>
      </c>
    </row>
    <row r="71" spans="1:16" ht="13.8" thickBot="1">
      <c r="A71" s="1247"/>
      <c r="B71" s="1118" t="s">
        <v>22</v>
      </c>
      <c r="C71" s="1118">
        <v>7601396.8970091604</v>
      </c>
      <c r="D71" s="1118">
        <v>6024071.5012727929</v>
      </c>
      <c r="E71" s="216">
        <v>0.79249532459527527</v>
      </c>
      <c r="F71" s="1118">
        <v>10577131.688000111</v>
      </c>
      <c r="G71" s="1118">
        <v>6024071.6699999999</v>
      </c>
      <c r="H71" s="215">
        <v>0.56953736113868991</v>
      </c>
      <c r="I71" s="23"/>
      <c r="K71" s="282"/>
      <c r="L71" s="308" t="s">
        <v>109</v>
      </c>
      <c r="M71" s="33">
        <v>3.1120880191493779E-2</v>
      </c>
      <c r="N71" s="33">
        <v>3.3449119533150183E-2</v>
      </c>
      <c r="O71" s="23">
        <v>1.021209515740327E-2</v>
      </c>
      <c r="P71" s="23">
        <v>1.0695184657687467E-2</v>
      </c>
    </row>
    <row r="72" spans="1:16" ht="13.8" thickBot="1">
      <c r="A72" s="1247"/>
      <c r="B72" s="1118" t="s">
        <v>89</v>
      </c>
      <c r="C72" s="1118">
        <v>24024914.054399997</v>
      </c>
      <c r="D72" s="1118">
        <v>22424076</v>
      </c>
      <c r="E72" s="216">
        <v>0.93336758455097102</v>
      </c>
      <c r="F72" s="1118">
        <v>24692870.250000037</v>
      </c>
      <c r="G72" s="1118">
        <v>18545228.417999998</v>
      </c>
      <c r="H72" s="215">
        <v>0.75103575365038699</v>
      </c>
      <c r="I72" s="23"/>
      <c r="J72" s="113"/>
      <c r="K72" s="282"/>
      <c r="L72" s="308" t="s">
        <v>89</v>
      </c>
      <c r="M72" s="33">
        <v>0.11584473764189297</v>
      </c>
      <c r="N72" s="33">
        <v>0.10297380179131495</v>
      </c>
      <c r="O72" s="23">
        <v>4.0178974672132578E-2</v>
      </c>
      <c r="P72" s="23">
        <v>3.4908346588208503E-2</v>
      </c>
    </row>
    <row r="73" spans="1:16" ht="13.8" thickBot="1">
      <c r="A73" s="1247" t="s">
        <v>71</v>
      </c>
      <c r="B73" s="555" t="s">
        <v>90</v>
      </c>
      <c r="C73" s="555">
        <v>18003963</v>
      </c>
      <c r="D73" s="555">
        <v>18003963</v>
      </c>
      <c r="E73" s="562">
        <v>1</v>
      </c>
      <c r="F73" s="555">
        <v>15544697</v>
      </c>
      <c r="G73" s="555">
        <v>18003963</v>
      </c>
      <c r="H73" s="556">
        <v>1.1582061072017036</v>
      </c>
      <c r="I73" s="23"/>
      <c r="J73" s="280"/>
      <c r="K73" s="282"/>
      <c r="L73" s="308"/>
      <c r="M73" s="33"/>
      <c r="N73" s="33"/>
      <c r="O73" s="23"/>
      <c r="P73" s="23"/>
    </row>
    <row r="74" spans="1:16" ht="13.8" thickBot="1">
      <c r="A74" s="1247"/>
      <c r="B74" s="1118" t="s">
        <v>20</v>
      </c>
      <c r="C74" s="1118">
        <v>2145453</v>
      </c>
      <c r="D74" s="1118">
        <v>2145453</v>
      </c>
      <c r="E74" s="216">
        <v>1</v>
      </c>
      <c r="F74" s="1118">
        <v>1682756</v>
      </c>
      <c r="G74" s="1118">
        <v>2145453</v>
      </c>
      <c r="H74" s="215">
        <v>1.274963809369867</v>
      </c>
      <c r="I74" s="23"/>
      <c r="K74" s="283"/>
      <c r="L74" s="308" t="s">
        <v>110</v>
      </c>
      <c r="M74" s="33">
        <v>1.1083597821734648E-2</v>
      </c>
      <c r="N74" s="33">
        <v>1.1912792174624919E-2</v>
      </c>
      <c r="O74" s="23">
        <v>4.6598420072210692E-3</v>
      </c>
      <c r="P74" s="23">
        <v>4.8802787258350536E-3</v>
      </c>
    </row>
    <row r="75" spans="1:16" ht="13.8" thickBot="1">
      <c r="A75" s="1247"/>
      <c r="B75" s="1118" t="s">
        <v>19</v>
      </c>
      <c r="C75" s="1118">
        <v>15858510</v>
      </c>
      <c r="D75" s="1118">
        <v>15858510</v>
      </c>
      <c r="E75" s="216">
        <v>1</v>
      </c>
      <c r="F75" s="1118">
        <v>13861941</v>
      </c>
      <c r="G75" s="1118">
        <v>15858510</v>
      </c>
      <c r="H75" s="215">
        <v>1.1440324266276996</v>
      </c>
      <c r="I75" s="23"/>
      <c r="J75" s="281"/>
      <c r="K75" s="282"/>
      <c r="L75" s="308" t="s">
        <v>19</v>
      </c>
      <c r="M75" s="33">
        <v>8.1926449515303826E-2</v>
      </c>
      <c r="N75" s="33">
        <v>8.8055591909592529E-2</v>
      </c>
      <c r="O75" s="23">
        <v>5.4516938281133055E-2</v>
      </c>
      <c r="P75" s="23">
        <v>5.7095895886337532E-2</v>
      </c>
    </row>
    <row r="76" spans="1:16" ht="13.8" thickBot="1">
      <c r="A76" s="1247"/>
      <c r="B76" s="1118" t="s">
        <v>91</v>
      </c>
      <c r="C76" s="1253" t="s">
        <v>212</v>
      </c>
      <c r="D76" s="1253"/>
      <c r="E76" s="1253"/>
      <c r="F76" s="1253"/>
      <c r="G76" s="1253"/>
      <c r="H76" s="1253"/>
      <c r="I76" s="23"/>
      <c r="J76" s="281"/>
      <c r="K76" s="282"/>
      <c r="L76" s="308" t="s">
        <v>125</v>
      </c>
      <c r="M76" s="573">
        <v>4.4335879120124713E-4</v>
      </c>
      <c r="N76" s="573">
        <v>4.7652767840567243E-4</v>
      </c>
      <c r="O76" s="23">
        <v>6.3372735866667664E-3</v>
      </c>
      <c r="P76" s="23">
        <v>6.6370622473636539E-3</v>
      </c>
    </row>
    <row r="77" spans="1:16" ht="13.5" customHeight="1" thickBot="1">
      <c r="A77" s="1248"/>
      <c r="B77" s="1118" t="s">
        <v>93</v>
      </c>
      <c r="C77" s="1254"/>
      <c r="D77" s="1254"/>
      <c r="E77" s="1254"/>
      <c r="F77" s="1254"/>
      <c r="G77" s="1254"/>
      <c r="H77" s="1254"/>
      <c r="I77" s="23"/>
      <c r="J77" s="281"/>
      <c r="K77" s="85"/>
      <c r="L77" s="308" t="s">
        <v>126</v>
      </c>
      <c r="M77" s="33">
        <v>2.6367989322728588E-2</v>
      </c>
      <c r="N77" s="33">
        <v>2.834065092549826E-2</v>
      </c>
      <c r="O77" s="23">
        <v>0.31228675952074569</v>
      </c>
      <c r="P77" s="23">
        <v>0.32705967852286449</v>
      </c>
    </row>
    <row r="78" spans="1:16" ht="13.8" thickBot="1">
      <c r="A78" s="1246" t="s">
        <v>72</v>
      </c>
      <c r="B78" s="555" t="s">
        <v>94</v>
      </c>
      <c r="C78" s="555">
        <v>7333326</v>
      </c>
      <c r="D78" s="555">
        <v>5189875</v>
      </c>
      <c r="E78" s="562">
        <v>0.70771093498366222</v>
      </c>
      <c r="F78" s="555">
        <v>4486482.0000000037</v>
      </c>
      <c r="G78" s="555">
        <v>5189875</v>
      </c>
      <c r="H78" s="556">
        <v>1.1567805242504028</v>
      </c>
      <c r="I78" s="23"/>
      <c r="J78" s="281"/>
      <c r="K78" s="283"/>
      <c r="L78" s="308" t="s">
        <v>127</v>
      </c>
      <c r="M78" s="33">
        <v>0</v>
      </c>
      <c r="N78" s="33">
        <v>0</v>
      </c>
      <c r="O78" s="23">
        <v>0.19401613381402424</v>
      </c>
      <c r="P78" s="23">
        <v>0.20319418745401027</v>
      </c>
    </row>
    <row r="79" spans="1:16" ht="13.8" thickBot="1">
      <c r="A79" s="1247"/>
      <c r="B79" s="1118" t="s">
        <v>14</v>
      </c>
      <c r="C79" s="1118">
        <v>137676</v>
      </c>
      <c r="D79" s="1118">
        <v>85821</v>
      </c>
      <c r="E79" s="216">
        <v>0.62335483308637674</v>
      </c>
      <c r="F79" s="1118">
        <v>98406.000000000349</v>
      </c>
      <c r="G79" s="1118">
        <v>85821</v>
      </c>
      <c r="H79" s="215">
        <v>0.87211145661849576</v>
      </c>
      <c r="I79" s="23"/>
      <c r="J79" s="281"/>
      <c r="K79" s="282"/>
      <c r="N79" s="1101"/>
      <c r="O79" s="1101"/>
      <c r="P79" s="1101"/>
    </row>
    <row r="80" spans="1:16" ht="13.5" customHeight="1" thickBot="1">
      <c r="A80" s="1247"/>
      <c r="B80" s="1118" t="s">
        <v>24</v>
      </c>
      <c r="C80" s="1118">
        <v>7195650</v>
      </c>
      <c r="D80" s="1118">
        <v>5104054</v>
      </c>
      <c r="E80" s="216">
        <v>0.70932493937309349</v>
      </c>
      <c r="F80" s="1118">
        <v>4388076.0000000037</v>
      </c>
      <c r="G80" s="1118">
        <v>5104054</v>
      </c>
      <c r="H80" s="215">
        <v>1.163164448382388</v>
      </c>
      <c r="I80" s="23"/>
      <c r="J80" s="35"/>
      <c r="K80" s="282"/>
      <c r="N80" s="1101"/>
      <c r="O80" s="1101"/>
      <c r="P80" s="1101"/>
    </row>
    <row r="81" spans="1:28" ht="13.5" customHeight="1" thickBot="1">
      <c r="A81" s="1248"/>
      <c r="B81" s="1118" t="s">
        <v>15</v>
      </c>
      <c r="C81" s="1249" t="s">
        <v>95</v>
      </c>
      <c r="D81" s="1249"/>
      <c r="E81" s="1249"/>
      <c r="F81" s="1249"/>
      <c r="G81" s="1249"/>
      <c r="H81" s="1249"/>
      <c r="I81" s="23"/>
      <c r="N81" s="1101"/>
      <c r="O81" s="1101"/>
      <c r="P81" s="1101"/>
      <c r="Q81" s="1101"/>
      <c r="R81" s="1101"/>
      <c r="S81" s="1101"/>
      <c r="T81" s="1101"/>
      <c r="U81" s="1101"/>
      <c r="V81" s="1101"/>
      <c r="W81" s="1101"/>
      <c r="X81" s="1101"/>
      <c r="Y81" s="1101"/>
      <c r="Z81" s="1101"/>
      <c r="AA81" s="1101"/>
      <c r="AB81" s="1101"/>
    </row>
    <row r="82" spans="1:28" ht="13.5" customHeight="1" thickBot="1">
      <c r="A82" s="298" t="s">
        <v>213</v>
      </c>
      <c r="B82" s="298"/>
      <c r="C82" s="298">
        <v>231393654.22806937</v>
      </c>
      <c r="D82" s="298">
        <v>193570087.48484379</v>
      </c>
      <c r="E82" s="374">
        <v>0.83654017276573456</v>
      </c>
      <c r="F82" s="298">
        <v>198097871.83449519</v>
      </c>
      <c r="G82" s="298">
        <v>180096569.1796391</v>
      </c>
      <c r="H82" s="301">
        <v>0.9091292476382804</v>
      </c>
      <c r="I82" s="23"/>
      <c r="N82" s="1101"/>
      <c r="O82" s="1101"/>
      <c r="P82" s="1101"/>
      <c r="Q82" s="1101"/>
      <c r="R82" s="1101"/>
      <c r="S82" s="1101"/>
      <c r="T82" s="1101"/>
      <c r="U82" s="1101"/>
      <c r="V82" s="1101"/>
      <c r="W82" s="1101"/>
      <c r="X82" s="1101"/>
      <c r="Y82" s="1101"/>
      <c r="Z82" s="1101"/>
      <c r="AA82" s="1101"/>
      <c r="AB82" s="1101"/>
    </row>
    <row r="83" spans="1:28">
      <c r="A83" s="1101" t="s">
        <v>214</v>
      </c>
      <c r="B83" s="1101"/>
      <c r="C83" s="1101"/>
      <c r="D83" s="1101"/>
      <c r="E83" s="1101"/>
      <c r="F83" s="1101"/>
      <c r="G83" s="1101"/>
      <c r="H83" s="1101"/>
      <c r="I83" s="1101"/>
      <c r="J83" s="281"/>
      <c r="L83" s="38"/>
      <c r="M83" s="32"/>
      <c r="N83" s="33"/>
      <c r="O83" s="1101"/>
      <c r="P83" s="1101"/>
      <c r="Q83" s="1101"/>
      <c r="R83" s="1101"/>
      <c r="S83" s="1101"/>
      <c r="T83" s="1101"/>
      <c r="U83" s="1101"/>
      <c r="V83" s="1101"/>
      <c r="W83" s="1101"/>
      <c r="X83" s="1101"/>
      <c r="Y83" s="1101"/>
      <c r="Z83" s="1101"/>
      <c r="AA83" s="1101"/>
      <c r="AB83" s="1101"/>
    </row>
    <row r="84" spans="1:28">
      <c r="A84" s="106"/>
      <c r="B84" s="1101"/>
      <c r="C84" s="1101"/>
      <c r="D84" s="1101"/>
      <c r="E84" s="1101"/>
      <c r="F84" s="186"/>
      <c r="G84" s="1101"/>
      <c r="H84" s="1101"/>
      <c r="I84" s="1101"/>
      <c r="J84" s="281"/>
      <c r="K84" s="87"/>
      <c r="M84" s="32"/>
      <c r="N84" s="33"/>
      <c r="O84" s="1101"/>
      <c r="P84" s="1101"/>
      <c r="Q84" s="1101"/>
      <c r="R84" s="1101"/>
      <c r="S84" s="1101"/>
      <c r="T84" s="1101"/>
      <c r="U84" s="1101"/>
      <c r="V84" s="1101"/>
      <c r="W84" s="1101"/>
      <c r="X84" s="1101"/>
      <c r="Y84" s="1101"/>
      <c r="Z84" s="1101"/>
      <c r="AA84" s="1101"/>
      <c r="AB84" s="1101"/>
    </row>
    <row r="85" spans="1:28">
      <c r="A85" s="106"/>
      <c r="B85" s="1101"/>
      <c r="C85" s="1101"/>
      <c r="D85" s="1101"/>
      <c r="E85" s="1101"/>
      <c r="F85" s="186"/>
      <c r="G85" s="1101"/>
      <c r="H85" s="1101"/>
      <c r="I85" s="1101"/>
      <c r="J85" s="281"/>
      <c r="M85" s="32"/>
      <c r="N85" s="33"/>
      <c r="O85" s="1101"/>
      <c r="P85" s="1101"/>
      <c r="Q85" s="1101"/>
      <c r="R85" s="1101"/>
      <c r="S85" s="1101"/>
      <c r="T85" s="1101"/>
      <c r="U85" s="1101"/>
      <c r="V85" s="1101"/>
      <c r="W85" s="1101"/>
      <c r="X85" s="1101"/>
      <c r="Y85" s="1101"/>
      <c r="Z85" s="1101"/>
      <c r="AA85" s="1101"/>
      <c r="AB85" s="1101"/>
    </row>
    <row r="86" spans="1:28">
      <c r="A86" s="1099" t="s">
        <v>128</v>
      </c>
      <c r="B86" s="1099"/>
      <c r="C86" s="1099"/>
      <c r="D86" s="1099"/>
      <c r="E86" s="1099"/>
      <c r="F86" s="1099"/>
      <c r="G86" s="1099"/>
      <c r="H86" s="1099"/>
      <c r="I86" s="1099"/>
      <c r="J86" s="35"/>
      <c r="L86" s="1099"/>
      <c r="M86" s="32"/>
      <c r="N86" s="33"/>
      <c r="O86" s="1101"/>
      <c r="P86" s="1101"/>
      <c r="Q86" s="1101"/>
      <c r="R86" s="1101"/>
      <c r="S86" s="1101"/>
      <c r="T86" s="1101"/>
      <c r="U86" s="1101"/>
      <c r="V86" s="1101"/>
      <c r="W86" s="1101"/>
      <c r="X86" s="1101"/>
      <c r="Y86" s="1101"/>
      <c r="Z86" s="1101"/>
      <c r="AA86" s="1101"/>
      <c r="AB86" s="1101"/>
    </row>
    <row r="87" spans="1:28" ht="13.8" thickBot="1">
      <c r="A87" s="1250" t="s">
        <v>60</v>
      </c>
      <c r="B87" s="1250" t="s">
        <v>78</v>
      </c>
      <c r="C87" s="1139"/>
      <c r="D87" s="1139" t="s">
        <v>61</v>
      </c>
      <c r="E87" s="118"/>
      <c r="F87" s="1139"/>
      <c r="G87" s="1139" t="s">
        <v>62</v>
      </c>
      <c r="H87" s="1139"/>
      <c r="I87" s="1101"/>
      <c r="J87" s="628"/>
      <c r="K87" s="88"/>
      <c r="L87" s="1099" t="s">
        <v>129</v>
      </c>
      <c r="M87" s="1099"/>
      <c r="N87" s="1099"/>
      <c r="O87" s="1099"/>
      <c r="P87" s="1099"/>
      <c r="Q87" s="1099"/>
      <c r="R87" s="1099"/>
      <c r="S87" s="1099"/>
      <c r="T87" s="1101"/>
      <c r="U87" s="1099" t="s">
        <v>130</v>
      </c>
      <c r="V87" s="1099"/>
      <c r="W87" s="1099"/>
      <c r="X87" s="1099"/>
      <c r="Y87" s="1099"/>
      <c r="Z87" s="1099"/>
      <c r="AA87" s="1099"/>
      <c r="AB87" s="1099"/>
    </row>
    <row r="88" spans="1:28" ht="27.6" thickTop="1" thickBot="1">
      <c r="A88" s="1251"/>
      <c r="B88" s="1251"/>
      <c r="C88" s="1116" t="s">
        <v>75</v>
      </c>
      <c r="D88" s="1116" t="s">
        <v>76</v>
      </c>
      <c r="E88" s="557" t="s">
        <v>65</v>
      </c>
      <c r="F88" s="1116" t="s">
        <v>77</v>
      </c>
      <c r="G88" s="1116" t="s">
        <v>76</v>
      </c>
      <c r="H88" s="1116" t="s">
        <v>67</v>
      </c>
      <c r="I88" s="1101"/>
      <c r="M88" s="1255"/>
      <c r="N88" s="1255"/>
      <c r="O88" s="1255"/>
      <c r="P88" s="1255"/>
      <c r="Q88" s="1255"/>
      <c r="R88" s="1255"/>
      <c r="S88" s="1255"/>
      <c r="T88" s="1255"/>
      <c r="U88" s="1255"/>
      <c r="V88" s="1255"/>
      <c r="W88" s="1255"/>
      <c r="X88" s="1255"/>
      <c r="Y88" s="1255"/>
      <c r="Z88" s="1255"/>
      <c r="AA88" s="1255"/>
      <c r="AB88" s="1255"/>
    </row>
    <row r="89" spans="1:28" ht="14.4" thickTop="1" thickBot="1">
      <c r="A89" s="1252" t="s">
        <v>69</v>
      </c>
      <c r="B89" s="558" t="s">
        <v>84</v>
      </c>
      <c r="C89" s="559">
        <v>25632.508100000039</v>
      </c>
      <c r="D89" s="559">
        <v>17944.911995810417</v>
      </c>
      <c r="E89" s="560">
        <v>0.70008412465147685</v>
      </c>
      <c r="F89" s="559">
        <v>27388.770799999998</v>
      </c>
      <c r="G89" s="559">
        <v>16603.244060576475</v>
      </c>
      <c r="H89" s="561">
        <v>0.60620625079590928</v>
      </c>
      <c r="I89" s="1101"/>
      <c r="J89" s="162"/>
      <c r="L89" s="281"/>
      <c r="N89" s="1101"/>
      <c r="O89" s="1"/>
      <c r="P89" s="1"/>
      <c r="Q89" s="1"/>
      <c r="R89" s="1"/>
      <c r="S89" s="1101"/>
      <c r="T89" s="1101"/>
      <c r="U89" s="1101"/>
      <c r="V89" s="1101"/>
      <c r="W89" s="1101"/>
      <c r="X89" s="1101"/>
      <c r="Y89" s="1101"/>
      <c r="Z89" s="1101"/>
      <c r="AA89" s="1101"/>
      <c r="AB89" s="1101"/>
    </row>
    <row r="90" spans="1:28" ht="13.8" thickBot="1">
      <c r="A90" s="1247"/>
      <c r="B90" s="1118" t="s">
        <v>54</v>
      </c>
      <c r="C90" s="1118">
        <v>23249.26830000004</v>
      </c>
      <c r="D90" s="1118">
        <v>15264.533059948144</v>
      </c>
      <c r="E90" s="214">
        <v>0.65655971891158904</v>
      </c>
      <c r="F90" s="1118">
        <v>10933.6198</v>
      </c>
      <c r="G90" s="1118">
        <v>14653.951737550218</v>
      </c>
      <c r="H90" s="215">
        <v>1.3402653472137578</v>
      </c>
      <c r="I90" s="1101"/>
      <c r="J90" s="181"/>
      <c r="L90" s="281"/>
      <c r="N90" s="1101"/>
      <c r="O90" s="1"/>
      <c r="P90" s="1"/>
      <c r="Q90" s="1"/>
      <c r="R90" s="1"/>
      <c r="S90" s="1101"/>
      <c r="T90" s="1101"/>
      <c r="U90" s="1101"/>
      <c r="V90" s="1101"/>
      <c r="W90" s="1101"/>
      <c r="X90" s="1101"/>
      <c r="Y90" s="1101"/>
      <c r="Z90" s="1101"/>
      <c r="AA90" s="1101"/>
      <c r="AB90" s="1101"/>
    </row>
    <row r="91" spans="1:28" ht="13.8" thickBot="1">
      <c r="A91" s="1247"/>
      <c r="B91" s="1118" t="s">
        <v>55</v>
      </c>
      <c r="C91" s="1118">
        <v>1551.1000000000004</v>
      </c>
      <c r="D91" s="1118">
        <v>2049.4973516486352</v>
      </c>
      <c r="E91" s="214">
        <v>1.3213186458955803</v>
      </c>
      <c r="F91" s="1118">
        <v>12127.82</v>
      </c>
      <c r="G91" s="1118">
        <v>1413.2099845056675</v>
      </c>
      <c r="H91" s="215">
        <v>0.11652629940959443</v>
      </c>
      <c r="I91" s="1101"/>
      <c r="J91" s="38"/>
      <c r="K91" s="88"/>
      <c r="L91" s="281"/>
      <c r="M91" s="307"/>
      <c r="N91" s="1101"/>
      <c r="O91" s="304"/>
      <c r="P91" s="23"/>
      <c r="Q91" s="304"/>
      <c r="R91" s="23"/>
      <c r="S91" s="24"/>
      <c r="T91" s="15"/>
      <c r="U91" s="1101"/>
      <c r="V91" s="1101"/>
      <c r="W91" s="1101"/>
      <c r="X91" s="1101"/>
      <c r="Y91" s="1101"/>
      <c r="Z91" s="1101"/>
      <c r="AA91" s="1101"/>
      <c r="AB91" s="1101"/>
    </row>
    <row r="92" spans="1:28" ht="13.8" thickBot="1">
      <c r="A92" s="1247"/>
      <c r="B92" s="1118" t="s">
        <v>12</v>
      </c>
      <c r="C92" s="1118">
        <v>18.829999999999998</v>
      </c>
      <c r="D92" s="1118">
        <v>61.014928983596803</v>
      </c>
      <c r="E92" s="214">
        <v>3.2403042476684445</v>
      </c>
      <c r="F92" s="1118">
        <v>1743.9999999999998</v>
      </c>
      <c r="G92" s="1118">
        <v>39.158615159994049</v>
      </c>
      <c r="H92" s="215">
        <v>2.2453334380730536E-2</v>
      </c>
      <c r="I92" s="1101"/>
      <c r="J92" s="280"/>
      <c r="K92" s="88"/>
      <c r="L92" s="35"/>
      <c r="M92" s="307"/>
      <c r="N92" s="1101"/>
      <c r="O92" s="304"/>
      <c r="P92" s="23"/>
      <c r="Q92" s="304"/>
      <c r="R92" s="23"/>
      <c r="S92" s="24"/>
      <c r="T92" s="15"/>
      <c r="U92" s="1101"/>
      <c r="V92" s="1101"/>
      <c r="W92" s="1101"/>
      <c r="X92" s="1101"/>
      <c r="Y92" s="1101"/>
      <c r="Z92" s="1101"/>
      <c r="AA92" s="1101"/>
      <c r="AB92" s="1101"/>
    </row>
    <row r="93" spans="1:28" ht="13.8" thickBot="1">
      <c r="A93" s="1247"/>
      <c r="B93" s="1118" t="s">
        <v>11</v>
      </c>
      <c r="C93" s="1118">
        <v>0</v>
      </c>
      <c r="D93" s="1118">
        <v>0</v>
      </c>
      <c r="E93" s="550" t="s">
        <v>107</v>
      </c>
      <c r="F93" s="1118">
        <v>2021.394</v>
      </c>
      <c r="G93" s="1118">
        <v>0</v>
      </c>
      <c r="H93" s="215">
        <v>0</v>
      </c>
      <c r="I93" s="1101"/>
      <c r="K93" s="89"/>
      <c r="M93" s="308"/>
      <c r="N93" s="1101"/>
      <c r="O93" s="304"/>
      <c r="P93" s="23"/>
      <c r="Q93" s="304"/>
      <c r="R93" s="23"/>
      <c r="S93" s="1101"/>
      <c r="T93" s="1101"/>
      <c r="U93" s="1101"/>
      <c r="V93" s="1101"/>
      <c r="W93" s="1101"/>
      <c r="X93" s="1101"/>
      <c r="Y93" s="1101"/>
      <c r="Z93" s="1101"/>
      <c r="AA93" s="1101"/>
      <c r="AB93" s="1101"/>
    </row>
    <row r="94" spans="1:28" ht="13.8" thickBot="1">
      <c r="A94" s="1248"/>
      <c r="B94" s="1118" t="s">
        <v>86</v>
      </c>
      <c r="C94" s="1118">
        <v>813.30980000000022</v>
      </c>
      <c r="D94" s="1118">
        <v>569.86665523003842</v>
      </c>
      <c r="E94" s="214">
        <v>0.70067599730144436</v>
      </c>
      <c r="F94" s="1118">
        <v>561.9369999999999</v>
      </c>
      <c r="G94" s="1118">
        <v>496.9237233605935</v>
      </c>
      <c r="H94" s="215">
        <v>0.88430504373371677</v>
      </c>
      <c r="I94" s="1101"/>
      <c r="J94" s="42"/>
      <c r="L94" s="281"/>
      <c r="M94" s="308"/>
      <c r="N94" s="1101"/>
      <c r="O94" s="304"/>
      <c r="P94" s="23"/>
      <c r="Q94" s="304"/>
      <c r="R94" s="23"/>
      <c r="S94" s="1101"/>
      <c r="T94" s="1101"/>
      <c r="U94" s="1101"/>
      <c r="V94" s="1101"/>
      <c r="W94" s="1101"/>
      <c r="X94" s="1101"/>
      <c r="Y94" s="1101"/>
      <c r="Z94" s="1101"/>
      <c r="AA94" s="1101"/>
      <c r="AB94" s="1101"/>
    </row>
    <row r="95" spans="1:28" ht="13.8" thickBot="1">
      <c r="A95" s="1246" t="s">
        <v>70</v>
      </c>
      <c r="B95" s="555" t="s">
        <v>87</v>
      </c>
      <c r="C95" s="555">
        <v>6732.7832063194674</v>
      </c>
      <c r="D95" s="555">
        <v>9297.6244867936293</v>
      </c>
      <c r="E95" s="562">
        <v>1.3809481460901301</v>
      </c>
      <c r="F95" s="555">
        <v>8362.6817273037213</v>
      </c>
      <c r="G95" s="555">
        <v>7765.486879170775</v>
      </c>
      <c r="H95" s="556">
        <v>0.9285881171128233</v>
      </c>
      <c r="I95" s="1101"/>
      <c r="J95" s="42"/>
      <c r="L95" s="281"/>
      <c r="M95" s="308"/>
      <c r="N95" s="1101"/>
      <c r="O95" s="304"/>
      <c r="P95" s="23"/>
      <c r="Q95" s="304"/>
      <c r="R95" s="23"/>
      <c r="S95" s="1101"/>
      <c r="T95" s="1101"/>
      <c r="U95" s="1101"/>
      <c r="V95" s="1101"/>
      <c r="W95" s="1101"/>
      <c r="X95" s="1101"/>
      <c r="Y95" s="1101"/>
      <c r="Z95" s="1101"/>
      <c r="AA95" s="1101"/>
      <c r="AB95" s="1101"/>
    </row>
    <row r="96" spans="1:28" ht="13.8" thickBot="1">
      <c r="A96" s="1247"/>
      <c r="B96" s="1118" t="s">
        <v>21</v>
      </c>
      <c r="C96" s="1118">
        <v>3549.0174000000234</v>
      </c>
      <c r="D96" s="1118">
        <v>6091.5644867936289</v>
      </c>
      <c r="E96" s="214">
        <v>1.716408740851366</v>
      </c>
      <c r="F96" s="1118">
        <v>4322.0429999999997</v>
      </c>
      <c r="G96" s="1118">
        <v>4995.0828791707754</v>
      </c>
      <c r="H96" s="215">
        <v>1.1557226245020644</v>
      </c>
      <c r="I96" s="1101"/>
      <c r="J96" s="32"/>
      <c r="K96" s="88"/>
      <c r="L96" s="281"/>
      <c r="M96" s="308"/>
      <c r="N96" s="1101"/>
      <c r="O96" s="304"/>
      <c r="P96" s="23"/>
      <c r="Q96" s="304"/>
      <c r="R96" s="23"/>
      <c r="S96" s="24"/>
      <c r="T96" s="15"/>
      <c r="U96" s="1101"/>
      <c r="V96" s="1101"/>
      <c r="W96" s="1101"/>
      <c r="X96" s="1101"/>
      <c r="Y96" s="1101"/>
      <c r="Z96" s="1101"/>
      <c r="AA96" s="1101"/>
      <c r="AB96" s="1101"/>
    </row>
    <row r="97" spans="1:20" ht="15.75" customHeight="1" thickBot="1">
      <c r="A97" s="1247"/>
      <c r="B97" s="1118" t="s">
        <v>22</v>
      </c>
      <c r="C97" s="1118">
        <v>777.61060631944383</v>
      </c>
      <c r="D97" s="1118">
        <v>649.73</v>
      </c>
      <c r="E97" s="214">
        <v>0.83554673086993592</v>
      </c>
      <c r="F97" s="1118">
        <v>1542.9512273037219</v>
      </c>
      <c r="G97" s="1118">
        <v>649.73</v>
      </c>
      <c r="H97" s="215">
        <v>0.42109561760768738</v>
      </c>
      <c r="I97" s="1101"/>
      <c r="J97" s="35"/>
      <c r="K97" s="88"/>
      <c r="L97" s="35"/>
      <c r="M97" s="308"/>
      <c r="N97" s="1101"/>
      <c r="O97" s="304"/>
      <c r="P97" s="23"/>
      <c r="Q97" s="304"/>
      <c r="R97" s="23"/>
      <c r="S97" s="24"/>
      <c r="T97" s="15"/>
    </row>
    <row r="98" spans="1:20" ht="13.8" thickBot="1">
      <c r="A98" s="1247"/>
      <c r="B98" s="1118" t="s">
        <v>89</v>
      </c>
      <c r="C98" s="1118">
        <v>2406.1552000000001</v>
      </c>
      <c r="D98" s="1118">
        <v>2556.33</v>
      </c>
      <c r="E98" s="214">
        <v>1.0624127653943518</v>
      </c>
      <c r="F98" s="1118">
        <v>2497.6875</v>
      </c>
      <c r="G98" s="1118">
        <v>2120.674</v>
      </c>
      <c r="H98" s="215">
        <v>0.84905497585266365</v>
      </c>
      <c r="I98" s="1101"/>
      <c r="J98" s="114"/>
      <c r="K98" s="89"/>
      <c r="L98" s="281"/>
      <c r="M98" s="308"/>
      <c r="N98" s="1101"/>
      <c r="O98" s="304"/>
      <c r="P98" s="23"/>
      <c r="Q98" s="304"/>
      <c r="R98" s="23"/>
      <c r="S98" s="24"/>
      <c r="T98" s="15"/>
    </row>
    <row r="99" spans="1:20" ht="13.8" thickBot="1">
      <c r="A99" s="1247" t="s">
        <v>71</v>
      </c>
      <c r="B99" s="555" t="s">
        <v>90</v>
      </c>
      <c r="C99" s="555">
        <v>3781</v>
      </c>
      <c r="D99" s="555">
        <v>3765.0383064516127</v>
      </c>
      <c r="E99" s="562">
        <v>0.99577844656218273</v>
      </c>
      <c r="F99" s="555">
        <v>3340</v>
      </c>
      <c r="G99" s="555">
        <v>3765.0383064516127</v>
      </c>
      <c r="H99" s="556">
        <v>1.1272569779795247</v>
      </c>
      <c r="I99" s="1101"/>
      <c r="J99" s="42"/>
      <c r="K99" s="89"/>
      <c r="L99" s="281"/>
      <c r="M99" s="308"/>
      <c r="N99" s="1101"/>
      <c r="O99" s="304"/>
      <c r="P99" s="23"/>
      <c r="Q99" s="304"/>
      <c r="R99" s="23"/>
      <c r="S99" s="24"/>
      <c r="T99" s="15"/>
    </row>
    <row r="100" spans="1:20" ht="13.8" thickBot="1">
      <c r="A100" s="1247"/>
      <c r="B100" s="1118" t="s">
        <v>20</v>
      </c>
      <c r="C100" s="1118">
        <v>319</v>
      </c>
      <c r="D100" s="1118">
        <v>296.47580645161293</v>
      </c>
      <c r="E100" s="214">
        <v>0.92939124279502483</v>
      </c>
      <c r="F100" s="1118">
        <v>474</v>
      </c>
      <c r="G100" s="1118">
        <v>296.47580645161293</v>
      </c>
      <c r="H100" s="215">
        <v>0.62547638491901458</v>
      </c>
      <c r="I100" s="1101"/>
      <c r="K100" s="88"/>
      <c r="L100" s="281"/>
      <c r="M100" s="308"/>
      <c r="N100" s="1101"/>
      <c r="O100" s="304"/>
      <c r="P100" s="23"/>
      <c r="Q100" s="304"/>
      <c r="R100" s="23"/>
      <c r="S100" s="24"/>
      <c r="T100" s="15"/>
    </row>
    <row r="101" spans="1:20" ht="13.8" thickBot="1">
      <c r="A101" s="1247"/>
      <c r="B101" s="1118" t="s">
        <v>19</v>
      </c>
      <c r="C101" s="1118">
        <v>3462</v>
      </c>
      <c r="D101" s="1118">
        <v>3468.5625</v>
      </c>
      <c r="E101" s="214">
        <v>1.0018955805892549</v>
      </c>
      <c r="F101" s="1118">
        <v>2866</v>
      </c>
      <c r="G101" s="1118">
        <v>3468.5625</v>
      </c>
      <c r="H101" s="215">
        <v>1.2102451151430564</v>
      </c>
      <c r="I101" s="1101"/>
      <c r="J101" s="42"/>
      <c r="K101" s="88"/>
      <c r="L101" s="281"/>
      <c r="M101" s="308"/>
      <c r="N101" s="1101"/>
      <c r="O101" s="304"/>
      <c r="P101" s="23"/>
      <c r="Q101" s="304"/>
      <c r="R101" s="23"/>
      <c r="S101" s="24"/>
      <c r="T101" s="15"/>
    </row>
    <row r="102" spans="1:20" ht="13.8" thickBot="1">
      <c r="A102" s="1247"/>
      <c r="B102" s="1118" t="s">
        <v>91</v>
      </c>
      <c r="C102" s="1253" t="s">
        <v>92</v>
      </c>
      <c r="D102" s="1253"/>
      <c r="E102" s="1253"/>
      <c r="F102" s="1253"/>
      <c r="G102" s="1253"/>
      <c r="H102" s="1253"/>
      <c r="I102" s="1101"/>
      <c r="J102" s="1099"/>
      <c r="K102" s="88"/>
      <c r="L102" s="35"/>
      <c r="M102" s="308"/>
      <c r="N102" s="1101"/>
      <c r="O102" s="304"/>
      <c r="P102" s="23"/>
      <c r="Q102" s="304"/>
      <c r="R102" s="23"/>
      <c r="S102" s="24"/>
      <c r="T102" s="15"/>
    </row>
    <row r="103" spans="1:20" ht="13.8" thickBot="1">
      <c r="A103" s="1248"/>
      <c r="B103" s="1118" t="s">
        <v>93</v>
      </c>
      <c r="C103" s="1254"/>
      <c r="D103" s="1254"/>
      <c r="E103" s="1254"/>
      <c r="F103" s="1254"/>
      <c r="G103" s="1254"/>
      <c r="H103" s="1254"/>
      <c r="I103" s="1101"/>
      <c r="J103" s="100"/>
      <c r="K103" s="89"/>
      <c r="L103" s="36"/>
      <c r="M103" s="308"/>
      <c r="N103" s="1101"/>
      <c r="O103" s="304"/>
      <c r="P103" s="23"/>
      <c r="Q103" s="304"/>
      <c r="R103" s="23"/>
      <c r="S103" s="24"/>
      <c r="T103" s="15"/>
    </row>
    <row r="104" spans="1:20" ht="13.8" thickBot="1">
      <c r="A104" s="1246" t="s">
        <v>72</v>
      </c>
      <c r="B104" s="555" t="s">
        <v>94</v>
      </c>
      <c r="C104" s="555">
        <v>27155.5</v>
      </c>
      <c r="D104" s="555">
        <v>32616</v>
      </c>
      <c r="E104" s="562">
        <v>1.2010826536060835</v>
      </c>
      <c r="F104" s="555">
        <v>27235.859999999997</v>
      </c>
      <c r="G104" s="555">
        <v>32616</v>
      </c>
      <c r="H104" s="556">
        <v>1.1975388329944421</v>
      </c>
      <c r="I104" s="1101"/>
      <c r="J104" s="100"/>
      <c r="K104" s="89"/>
      <c r="L104" s="36"/>
      <c r="M104" s="554"/>
      <c r="N104" s="1101"/>
      <c r="O104" s="304"/>
      <c r="P104" s="23"/>
      <c r="Q104" s="304"/>
      <c r="R104" s="23"/>
      <c r="S104" s="24"/>
      <c r="T104" s="15"/>
    </row>
    <row r="105" spans="1:20" s="5" customFormat="1" ht="13.5" customHeight="1" thickBot="1">
      <c r="A105" s="1247"/>
      <c r="B105" s="1118" t="s">
        <v>14</v>
      </c>
      <c r="C105" s="1118">
        <v>267.12</v>
      </c>
      <c r="D105" s="1118">
        <v>403.2</v>
      </c>
      <c r="E105" s="214">
        <v>1.5094339622641508</v>
      </c>
      <c r="F105" s="1118">
        <v>268.38</v>
      </c>
      <c r="G105" s="1118">
        <v>403.2</v>
      </c>
      <c r="H105" s="215">
        <v>1.5023474178403755</v>
      </c>
      <c r="I105" s="1101"/>
      <c r="J105" s="71"/>
      <c r="K105" s="90"/>
      <c r="L105" s="30"/>
      <c r="M105" s="30"/>
      <c r="N105" s="1101"/>
      <c r="O105" s="305"/>
      <c r="P105" s="305"/>
      <c r="Q105" s="305"/>
      <c r="R105" s="305"/>
      <c r="S105" s="1099"/>
      <c r="T105" s="1099"/>
    </row>
    <row r="106" spans="1:20" ht="13.8" thickBot="1">
      <c r="A106" s="1247"/>
      <c r="B106" s="1118" t="s">
        <v>24</v>
      </c>
      <c r="C106" s="1118">
        <v>13120.38</v>
      </c>
      <c r="D106" s="1118">
        <v>19868.8</v>
      </c>
      <c r="E106" s="214">
        <v>1.5143463832602411</v>
      </c>
      <c r="F106" s="1118">
        <v>11967.479999999998</v>
      </c>
      <c r="G106" s="1118">
        <v>19868.8</v>
      </c>
      <c r="H106" s="215">
        <v>1.6602325635806372</v>
      </c>
      <c r="I106" s="1101"/>
      <c r="J106" s="100"/>
      <c r="L106" s="38"/>
      <c r="M106" s="33"/>
      <c r="N106" s="1101"/>
      <c r="O106" s="1101"/>
      <c r="P106" s="1101"/>
      <c r="Q106" s="1101"/>
      <c r="R106" s="1101"/>
      <c r="S106" s="1101"/>
      <c r="T106" s="1101"/>
    </row>
    <row r="107" spans="1:20" ht="13.8" thickBot="1">
      <c r="A107" s="1248"/>
      <c r="B107" s="1118" t="s">
        <v>15</v>
      </c>
      <c r="C107" s="1118">
        <v>13768</v>
      </c>
      <c r="D107" s="1118">
        <v>12344</v>
      </c>
      <c r="E107" s="214">
        <v>0.89657176060429977</v>
      </c>
      <c r="F107" s="1118">
        <v>15000</v>
      </c>
      <c r="G107" s="1118">
        <v>12344</v>
      </c>
      <c r="H107" s="215">
        <v>0.82293333333333329</v>
      </c>
      <c r="I107" s="1101"/>
      <c r="J107" s="71"/>
      <c r="K107" s="87"/>
      <c r="M107" s="67"/>
      <c r="N107" s="1"/>
      <c r="O107" s="1"/>
      <c r="P107" s="1"/>
      <c r="Q107" s="1101"/>
      <c r="R107" s="1101"/>
      <c r="S107" s="1101"/>
      <c r="T107" s="1101"/>
    </row>
    <row r="108" spans="1:20" ht="13.8" thickBot="1">
      <c r="A108" s="298" t="s">
        <v>213</v>
      </c>
      <c r="B108" s="298"/>
      <c r="C108" s="298">
        <v>63301.791306319501</v>
      </c>
      <c r="D108" s="298">
        <v>63623.574789055652</v>
      </c>
      <c r="E108" s="299">
        <v>1.0050833234904686</v>
      </c>
      <c r="F108" s="298">
        <v>66327.312527303715</v>
      </c>
      <c r="G108" s="298">
        <v>60749.769246198863</v>
      </c>
      <c r="H108" s="301">
        <v>0.91590880033306266</v>
      </c>
      <c r="I108" s="1101"/>
      <c r="J108" s="72"/>
      <c r="L108" s="280"/>
      <c r="M108" s="67"/>
      <c r="N108" s="1"/>
      <c r="O108" s="1"/>
      <c r="P108" s="1"/>
      <c r="Q108" s="1101"/>
      <c r="R108" s="1101"/>
      <c r="S108" s="1101"/>
      <c r="T108" s="1101"/>
    </row>
    <row r="109" spans="1:20">
      <c r="A109" s="1101" t="s">
        <v>214</v>
      </c>
      <c r="B109" s="1101"/>
      <c r="C109" s="1101"/>
      <c r="D109" s="1101"/>
      <c r="E109" s="115"/>
      <c r="F109" s="1101"/>
      <c r="G109" s="1101"/>
      <c r="H109" s="1101"/>
      <c r="I109" s="1101"/>
      <c r="J109" s="73"/>
      <c r="K109" s="282"/>
      <c r="M109" s="67"/>
      <c r="N109" s="1"/>
      <c r="O109" s="1"/>
      <c r="P109" s="1"/>
      <c r="Q109" s="1101"/>
      <c r="R109" s="1101"/>
      <c r="S109" s="1101"/>
      <c r="T109" s="1101"/>
    </row>
    <row r="110" spans="1:20">
      <c r="A110" s="1101"/>
      <c r="B110" s="1101"/>
      <c r="C110" s="1101"/>
      <c r="D110" s="1101"/>
      <c r="E110" s="1101"/>
      <c r="F110" s="1101"/>
      <c r="G110" s="1101"/>
      <c r="H110" s="1101"/>
      <c r="I110" s="1101"/>
      <c r="J110" s="71"/>
      <c r="L110" s="32"/>
      <c r="M110" s="68"/>
      <c r="N110" s="1"/>
      <c r="O110" s="1"/>
      <c r="P110" s="1"/>
      <c r="Q110" s="1101"/>
      <c r="R110" s="1101"/>
      <c r="S110" s="1101"/>
      <c r="T110" s="1101"/>
    </row>
    <row r="111" spans="1:20" ht="15">
      <c r="A111" s="106"/>
      <c r="B111" s="1101"/>
      <c r="C111" s="1101"/>
      <c r="D111" s="1101"/>
      <c r="E111" s="1101"/>
      <c r="F111" s="1101"/>
      <c r="G111" s="1101"/>
      <c r="H111" s="1101"/>
      <c r="I111" s="1101"/>
      <c r="J111" s="71"/>
      <c r="K111" s="92"/>
      <c r="L111" s="34"/>
      <c r="M111" s="67"/>
      <c r="N111" s="1"/>
      <c r="O111" s="1"/>
      <c r="P111" s="1"/>
      <c r="Q111" s="1101"/>
      <c r="R111" s="1101"/>
      <c r="S111" s="1101"/>
      <c r="T111" s="1101"/>
    </row>
    <row r="112" spans="1:20" ht="15">
      <c r="A112" s="1101"/>
      <c r="C112" s="81"/>
      <c r="D112" s="81"/>
      <c r="E112" s="125"/>
      <c r="F112" s="82"/>
      <c r="G112" s="125"/>
      <c r="H112" s="102"/>
      <c r="I112" s="102"/>
      <c r="J112" s="124"/>
      <c r="K112" s="93"/>
      <c r="L112" s="42"/>
      <c r="M112" s="67"/>
      <c r="N112" s="1"/>
      <c r="O112" s="1"/>
      <c r="P112" s="1"/>
      <c r="Q112" s="1101"/>
      <c r="R112" s="1101"/>
      <c r="S112" s="1101"/>
      <c r="T112" s="1101"/>
    </row>
    <row r="113" spans="1:18">
      <c r="A113" s="1099" t="s">
        <v>133</v>
      </c>
      <c r="B113" s="1099"/>
      <c r="C113" s="1099"/>
      <c r="D113" s="1099"/>
      <c r="E113" s="1099"/>
      <c r="F113" s="125"/>
      <c r="G113" s="125"/>
      <c r="H113" s="1153"/>
      <c r="I113" s="1153"/>
      <c r="J113" s="125"/>
      <c r="K113" s="91"/>
      <c r="L113" s="42"/>
      <c r="M113" s="67"/>
      <c r="N113" s="1"/>
      <c r="O113" s="1"/>
      <c r="P113" s="1"/>
      <c r="Q113" s="1"/>
      <c r="R113" s="1"/>
    </row>
    <row r="114" spans="1:18" ht="27" thickBot="1">
      <c r="A114" s="1139" t="s">
        <v>134</v>
      </c>
      <c r="B114" s="1139" t="s">
        <v>135</v>
      </c>
      <c r="C114" s="1139" t="s">
        <v>136</v>
      </c>
      <c r="D114" s="1139" t="s">
        <v>137</v>
      </c>
      <c r="E114" s="1139" t="s">
        <v>138</v>
      </c>
      <c r="F114" s="218"/>
      <c r="G114" s="219"/>
      <c r="H114" s="220"/>
      <c r="I114" s="220"/>
      <c r="J114" s="220"/>
      <c r="K114" s="91"/>
      <c r="M114" s="67"/>
      <c r="N114" s="1"/>
      <c r="O114" s="1"/>
      <c r="P114" s="1"/>
      <c r="Q114" s="1"/>
      <c r="R114" s="1"/>
    </row>
    <row r="115" spans="1:18" ht="14.4" thickTop="1" thickBot="1">
      <c r="A115" s="60" t="s">
        <v>54</v>
      </c>
      <c r="B115" s="217">
        <v>0.05</v>
      </c>
      <c r="C115" s="217">
        <v>2E-3</v>
      </c>
      <c r="D115" s="217">
        <v>4.0000000000000001E-3</v>
      </c>
      <c r="E115" s="215">
        <v>0.96</v>
      </c>
      <c r="M115" s="67"/>
      <c r="N115" s="1"/>
      <c r="O115" s="1"/>
      <c r="P115" s="1"/>
      <c r="Q115" s="1"/>
      <c r="R115" s="1"/>
    </row>
    <row r="116" spans="1:18" ht="13.8" thickBot="1">
      <c r="A116" s="60" t="s">
        <v>55</v>
      </c>
      <c r="B116" s="217">
        <v>0.41</v>
      </c>
      <c r="C116" s="217">
        <v>0.02</v>
      </c>
      <c r="D116" s="217">
        <v>0</v>
      </c>
      <c r="E116" s="215">
        <v>0.61</v>
      </c>
      <c r="L116" s="32"/>
      <c r="M116" s="67"/>
      <c r="N116" s="1"/>
      <c r="O116" s="1"/>
      <c r="P116" s="1"/>
      <c r="Q116" s="1"/>
      <c r="R116" s="1"/>
    </row>
    <row r="117" spans="1:18" ht="13.8" thickBot="1">
      <c r="A117" s="1294" t="s">
        <v>12</v>
      </c>
      <c r="B117" s="1265" t="s">
        <v>139</v>
      </c>
      <c r="C117" s="1265"/>
      <c r="D117" s="1265"/>
      <c r="E117" s="215">
        <v>0.61</v>
      </c>
      <c r="L117" s="32"/>
      <c r="M117" s="67"/>
      <c r="N117" s="1"/>
      <c r="O117" s="1"/>
      <c r="P117" s="1"/>
      <c r="Q117" s="1"/>
      <c r="R117" s="1"/>
    </row>
    <row r="118" spans="1:18" ht="13.8" thickBot="1">
      <c r="A118" s="1254"/>
      <c r="B118" s="1265" t="s">
        <v>140</v>
      </c>
      <c r="C118" s="1265"/>
      <c r="D118" s="1265"/>
      <c r="E118" s="215">
        <v>0.96</v>
      </c>
      <c r="K118" s="92"/>
      <c r="L118" s="66"/>
      <c r="M118" s="68"/>
      <c r="N118" s="1"/>
      <c r="O118" s="1"/>
      <c r="P118" s="1"/>
      <c r="Q118" s="1"/>
      <c r="R118" s="1"/>
    </row>
    <row r="119" spans="1:18" s="1" customFormat="1" ht="15.75" customHeight="1" thickBot="1">
      <c r="A119" s="1118" t="s">
        <v>11</v>
      </c>
      <c r="B119" s="1265" t="s">
        <v>141</v>
      </c>
      <c r="C119" s="1265"/>
      <c r="D119" s="1265"/>
      <c r="E119" s="1265"/>
      <c r="F119" s="30"/>
      <c r="G119" s="30"/>
      <c r="H119" s="30"/>
      <c r="I119" s="30"/>
      <c r="J119" s="30"/>
      <c r="K119" s="94"/>
      <c r="L119" s="34"/>
      <c r="M119" s="67"/>
    </row>
    <row r="120" spans="1:18" s="1" customFormat="1" ht="15.6" thickBot="1">
      <c r="A120" s="1118" t="s">
        <v>86</v>
      </c>
      <c r="B120" s="217">
        <v>0.14000000000000001</v>
      </c>
      <c r="C120" s="217">
        <v>2E-3</v>
      </c>
      <c r="D120" s="217">
        <v>0.01</v>
      </c>
      <c r="E120" s="215">
        <v>0.872</v>
      </c>
      <c r="F120" s="30"/>
      <c r="G120" s="30"/>
      <c r="H120" s="30"/>
      <c r="I120" s="30"/>
      <c r="J120" s="30"/>
      <c r="K120" s="93"/>
      <c r="L120" s="68"/>
      <c r="M120" s="67"/>
    </row>
    <row r="121" spans="1:18" s="1" customFormat="1" ht="13.8" thickBot="1">
      <c r="A121" s="1118" t="s">
        <v>21</v>
      </c>
      <c r="B121" s="217">
        <v>0.33</v>
      </c>
      <c r="C121" s="217">
        <v>0.02</v>
      </c>
      <c r="D121" s="217">
        <v>0.14000000000000001</v>
      </c>
      <c r="E121" s="215">
        <v>0.82</v>
      </c>
      <c r="F121" s="30"/>
      <c r="G121" s="30"/>
      <c r="H121" s="30"/>
      <c r="I121" s="30"/>
      <c r="J121" s="30"/>
      <c r="K121" s="96"/>
      <c r="L121" s="63"/>
      <c r="M121" s="37"/>
      <c r="N121" s="1099"/>
      <c r="O121" s="1099"/>
      <c r="P121" s="1099"/>
    </row>
    <row r="122" spans="1:18" s="1" customFormat="1" ht="13.8" thickBot="1">
      <c r="A122" s="343" t="s">
        <v>88</v>
      </c>
      <c r="B122" s="1265" t="s">
        <v>142</v>
      </c>
      <c r="C122" s="1265"/>
      <c r="D122" s="1265"/>
      <c r="E122" s="215">
        <v>1</v>
      </c>
      <c r="G122" s="30"/>
      <c r="H122" s="30"/>
      <c r="I122" s="30"/>
      <c r="J122" s="30"/>
      <c r="K122" s="95"/>
      <c r="L122" s="69"/>
      <c r="M122" s="67"/>
    </row>
    <row r="123" spans="1:18" s="1" customFormat="1" ht="13.5" customHeight="1" thickBot="1">
      <c r="A123" s="1118" t="s">
        <v>89</v>
      </c>
      <c r="B123" s="217">
        <v>0.38</v>
      </c>
      <c r="C123" s="217">
        <v>0.21</v>
      </c>
      <c r="D123" s="217">
        <v>0</v>
      </c>
      <c r="E123" s="215">
        <v>0.83</v>
      </c>
      <c r="F123" s="30"/>
      <c r="G123" s="68"/>
      <c r="H123" s="30"/>
      <c r="I123" s="30"/>
      <c r="J123" s="30"/>
      <c r="K123" s="97"/>
      <c r="L123" s="66"/>
      <c r="M123" s="30"/>
      <c r="N123" s="1101"/>
      <c r="O123" s="1101"/>
      <c r="P123" s="1101"/>
    </row>
    <row r="124" spans="1:18" s="1" customFormat="1" ht="27" thickBot="1">
      <c r="A124" s="1118" t="s">
        <v>20</v>
      </c>
      <c r="B124" s="1265" t="s">
        <v>143</v>
      </c>
      <c r="C124" s="1265"/>
      <c r="D124" s="1265"/>
      <c r="E124" s="1265"/>
      <c r="F124" s="30"/>
      <c r="G124" s="30"/>
      <c r="H124" s="30"/>
      <c r="I124" s="30"/>
      <c r="J124" s="30"/>
      <c r="K124" s="94"/>
      <c r="L124" s="66"/>
      <c r="M124" s="30"/>
      <c r="N124" s="1101"/>
      <c r="O124" s="1101"/>
      <c r="P124" s="1101"/>
    </row>
    <row r="125" spans="1:18" s="1" customFormat="1" ht="13.5" customHeight="1" thickBot="1">
      <c r="A125" s="1118" t="s">
        <v>19</v>
      </c>
      <c r="B125" s="1265" t="s">
        <v>144</v>
      </c>
      <c r="C125" s="1265"/>
      <c r="D125" s="1265"/>
      <c r="E125" s="1265"/>
      <c r="F125" s="1099"/>
      <c r="G125" s="30"/>
      <c r="H125" s="1099"/>
      <c r="I125" s="1099"/>
      <c r="J125" s="1099"/>
      <c r="K125" s="94"/>
      <c r="L125" s="66"/>
      <c r="M125" s="30"/>
      <c r="N125" s="1101"/>
      <c r="O125" s="1101"/>
      <c r="P125" s="1101"/>
    </row>
    <row r="126" spans="1:18" s="1" customFormat="1" ht="15.6" thickBot="1">
      <c r="A126" s="1118" t="s">
        <v>91</v>
      </c>
      <c r="B126" s="1265" t="s">
        <v>218</v>
      </c>
      <c r="C126" s="1265"/>
      <c r="D126" s="1265"/>
      <c r="E126" s="1265"/>
      <c r="F126" s="100"/>
      <c r="G126" s="100"/>
      <c r="H126" s="100"/>
      <c r="I126" s="100"/>
      <c r="J126" s="100"/>
      <c r="K126" s="94"/>
      <c r="L126" s="34"/>
      <c r="M126" s="30"/>
      <c r="N126" s="1101"/>
      <c r="O126" s="1101"/>
      <c r="P126" s="1101"/>
    </row>
    <row r="127" spans="1:18" s="1" customFormat="1" ht="15.6" thickBot="1">
      <c r="A127" s="1118" t="s">
        <v>93</v>
      </c>
      <c r="B127" s="1265" t="s">
        <v>218</v>
      </c>
      <c r="C127" s="1265"/>
      <c r="D127" s="1265"/>
      <c r="E127" s="1265"/>
      <c r="F127" s="30"/>
      <c r="G127" s="30"/>
      <c r="H127" s="65"/>
      <c r="I127" s="65"/>
      <c r="J127" s="65"/>
      <c r="K127" s="93"/>
      <c r="L127" s="68"/>
      <c r="M127" s="30"/>
      <c r="N127" s="1101"/>
      <c r="O127" s="1101"/>
      <c r="P127" s="1101"/>
    </row>
    <row r="128" spans="1:18" s="1" customFormat="1" ht="27" thickBot="1">
      <c r="A128" s="1118" t="s">
        <v>14</v>
      </c>
      <c r="B128" s="1268" t="s">
        <v>146</v>
      </c>
      <c r="C128" s="1268"/>
      <c r="D128" s="1268"/>
      <c r="E128" s="1268"/>
      <c r="F128" s="30"/>
      <c r="G128" s="30"/>
      <c r="H128" s="102"/>
      <c r="I128" s="102"/>
      <c r="J128" s="124"/>
      <c r="K128" s="96"/>
      <c r="L128" s="63"/>
      <c r="M128" s="30"/>
      <c r="N128" s="1101"/>
      <c r="O128" s="1101"/>
      <c r="P128" s="1101"/>
      <c r="Q128" s="1101"/>
      <c r="R128" s="1101"/>
    </row>
    <row r="129" spans="1:18" s="1" customFormat="1" ht="27" thickBot="1">
      <c r="A129" s="1118" t="s">
        <v>24</v>
      </c>
      <c r="B129" s="1269"/>
      <c r="C129" s="1269"/>
      <c r="D129" s="1269"/>
      <c r="E129" s="1269"/>
      <c r="F129" s="38"/>
      <c r="G129" s="30"/>
      <c r="H129" s="102"/>
      <c r="I129" s="102"/>
      <c r="J129" s="124"/>
      <c r="K129" s="95"/>
      <c r="L129" s="69"/>
      <c r="M129" s="30"/>
      <c r="N129" s="1101"/>
      <c r="O129" s="1101"/>
      <c r="P129" s="1101"/>
      <c r="Q129" s="1099"/>
      <c r="R129" s="1099"/>
    </row>
    <row r="130" spans="1:18" s="1" customFormat="1" ht="15.6" thickBot="1">
      <c r="A130" s="1122" t="s">
        <v>15</v>
      </c>
      <c r="B130" s="1270"/>
      <c r="C130" s="1270"/>
      <c r="D130" s="1270"/>
      <c r="E130" s="1270"/>
      <c r="F130" s="125"/>
      <c r="G130" s="82"/>
      <c r="H130" s="82"/>
      <c r="I130" s="124"/>
      <c r="J130" s="124"/>
      <c r="K130" s="97"/>
      <c r="L130" s="34"/>
      <c r="M130" s="30"/>
      <c r="N130" s="1101"/>
      <c r="O130" s="1101"/>
      <c r="P130" s="1101"/>
      <c r="Q130" s="1101"/>
      <c r="R130" s="1101"/>
    </row>
    <row r="131" spans="1:18" s="1" customFormat="1" ht="15.6" thickBot="1">
      <c r="A131" s="608" t="s">
        <v>219</v>
      </c>
      <c r="B131" s="609" t="s">
        <v>148</v>
      </c>
      <c r="C131" s="609" t="s">
        <v>148</v>
      </c>
      <c r="D131" s="609" t="s">
        <v>148</v>
      </c>
      <c r="E131" s="610" t="s">
        <v>230</v>
      </c>
      <c r="F131" s="125"/>
      <c r="G131" s="348"/>
      <c r="H131" s="348"/>
      <c r="I131" s="124"/>
      <c r="J131" s="124"/>
      <c r="K131" s="97"/>
      <c r="L131" s="34"/>
      <c r="M131" s="30"/>
      <c r="N131" s="1101"/>
      <c r="O131" s="1101"/>
      <c r="P131" s="1101"/>
      <c r="Q131" s="1101"/>
      <c r="R131" s="1101"/>
    </row>
    <row r="132" spans="1:18" s="1" customFormat="1" ht="15.6" thickBot="1">
      <c r="A132" s="611" t="s">
        <v>231</v>
      </c>
      <c r="B132" s="348"/>
      <c r="C132" s="348"/>
      <c r="D132" s="348"/>
      <c r="E132" s="348"/>
      <c r="F132" s="125"/>
      <c r="G132" s="348"/>
      <c r="H132" s="348"/>
      <c r="I132" s="124"/>
      <c r="J132" s="124"/>
      <c r="K132" s="97"/>
      <c r="L132" s="34"/>
      <c r="M132" s="30"/>
      <c r="N132" s="1101"/>
      <c r="O132" s="1101"/>
      <c r="P132" s="1101"/>
      <c r="Q132" s="1101"/>
      <c r="R132" s="1101"/>
    </row>
    <row r="133" spans="1:18" s="1" customFormat="1" ht="26.25" customHeight="1">
      <c r="A133" s="115"/>
      <c r="B133" s="120"/>
      <c r="C133" s="121"/>
      <c r="D133" s="121"/>
      <c r="E133" s="121"/>
      <c r="F133" s="30"/>
      <c r="G133" s="30"/>
      <c r="H133" s="30"/>
      <c r="I133" s="30"/>
      <c r="J133" s="30"/>
      <c r="K133" s="93"/>
      <c r="L133" s="63"/>
      <c r="M133" s="30"/>
      <c r="N133" s="1101"/>
      <c r="O133" s="1101"/>
      <c r="P133" s="1101"/>
      <c r="Q133" s="1101"/>
      <c r="R133" s="1101"/>
    </row>
    <row r="134" spans="1:18">
      <c r="A134" s="1099" t="s">
        <v>151</v>
      </c>
      <c r="B134" s="1099"/>
      <c r="C134" s="1099"/>
      <c r="D134" s="1099"/>
      <c r="E134" s="1099"/>
      <c r="F134" s="1099"/>
      <c r="G134" s="1099"/>
      <c r="H134" s="1099"/>
      <c r="I134" s="1099"/>
      <c r="N134" s="1101"/>
      <c r="O134" s="1101"/>
      <c r="P134" s="1101"/>
      <c r="Q134" s="1101"/>
      <c r="R134" s="1101"/>
    </row>
    <row r="135" spans="1:18" ht="27" thickBot="1">
      <c r="A135" s="1116" t="s">
        <v>60</v>
      </c>
      <c r="B135" s="1116" t="s">
        <v>78</v>
      </c>
      <c r="C135" s="602" t="s">
        <v>152</v>
      </c>
      <c r="D135" s="497" t="s">
        <v>152</v>
      </c>
      <c r="E135" s="497" t="s">
        <v>153</v>
      </c>
      <c r="F135" s="497" t="s">
        <v>154</v>
      </c>
      <c r="G135" s="497" t="s">
        <v>155</v>
      </c>
      <c r="H135" s="497" t="s">
        <v>156</v>
      </c>
      <c r="N135" s="1101"/>
      <c r="O135" s="1101"/>
      <c r="P135" s="1101"/>
      <c r="Q135" s="1101"/>
      <c r="R135" s="1101"/>
    </row>
    <row r="136" spans="1:18" ht="13.8" thickBot="1">
      <c r="A136" s="108"/>
      <c r="B136" s="109"/>
      <c r="C136" s="118" t="s">
        <v>232</v>
      </c>
      <c r="D136" s="1271" t="s">
        <v>158</v>
      </c>
      <c r="E136" s="1271"/>
      <c r="F136" s="1271"/>
      <c r="G136" s="1271"/>
      <c r="H136" s="1271"/>
      <c r="N136" s="1101"/>
      <c r="O136" s="1101"/>
      <c r="P136" s="1101"/>
      <c r="Q136" s="1101"/>
      <c r="R136" s="1101"/>
    </row>
    <row r="137" spans="1:18" ht="14.4" thickTop="1" thickBot="1">
      <c r="A137" s="1272" t="s">
        <v>69</v>
      </c>
      <c r="B137" s="343" t="s">
        <v>54</v>
      </c>
      <c r="C137" s="603">
        <v>2.5707216363941647</v>
      </c>
      <c r="D137" s="376">
        <v>1.4800846795949858</v>
      </c>
      <c r="E137" s="376">
        <v>1.7137175222789027</v>
      </c>
      <c r="F137" s="376">
        <v>2.5370310941750498</v>
      </c>
      <c r="G137" s="376">
        <v>1.9327475213842635</v>
      </c>
      <c r="H137" s="376">
        <v>0.71384718574437855</v>
      </c>
      <c r="N137" s="1101"/>
      <c r="O137" s="1101"/>
      <c r="P137" s="1101"/>
      <c r="Q137" s="1101"/>
      <c r="R137" s="1101"/>
    </row>
    <row r="138" spans="1:18" ht="13.8" thickBot="1">
      <c r="A138" s="1273"/>
      <c r="B138" s="343" t="s">
        <v>55</v>
      </c>
      <c r="C138" s="603">
        <v>0.20381558125722163</v>
      </c>
      <c r="D138" s="376">
        <v>1.0802663872645537</v>
      </c>
      <c r="E138" s="376">
        <v>1.3886186786070764</v>
      </c>
      <c r="F138" s="376">
        <v>1.47545420138258</v>
      </c>
      <c r="G138" s="376">
        <v>2.1929040441085057</v>
      </c>
      <c r="H138" s="376">
        <v>0.62624804477338802</v>
      </c>
      <c r="N138" s="1101"/>
      <c r="O138" s="1101"/>
      <c r="P138" s="1101"/>
      <c r="Q138" s="1101"/>
      <c r="R138" s="1101"/>
    </row>
    <row r="139" spans="1:18" ht="13.8" thickBot="1">
      <c r="A139" s="1273"/>
      <c r="B139" s="343" t="s">
        <v>12</v>
      </c>
      <c r="C139" s="603" t="s">
        <v>107</v>
      </c>
      <c r="D139" s="376" t="s">
        <v>107</v>
      </c>
      <c r="E139" s="376" t="s">
        <v>107</v>
      </c>
      <c r="F139" s="376" t="s">
        <v>107</v>
      </c>
      <c r="G139" s="376" t="s">
        <v>107</v>
      </c>
      <c r="H139" s="376" t="s">
        <v>107</v>
      </c>
      <c r="N139" s="1101"/>
      <c r="O139" s="1101"/>
      <c r="P139" s="1101"/>
      <c r="Q139" s="1101"/>
      <c r="R139" s="1101"/>
    </row>
    <row r="140" spans="1:18" ht="13.8" thickBot="1">
      <c r="A140" s="1273"/>
      <c r="B140" s="343" t="s">
        <v>11</v>
      </c>
      <c r="C140" s="603" t="s">
        <v>107</v>
      </c>
      <c r="D140" s="376" t="s">
        <v>107</v>
      </c>
      <c r="E140" s="376" t="s">
        <v>107</v>
      </c>
      <c r="F140" s="376" t="s">
        <v>107</v>
      </c>
      <c r="G140" s="376" t="s">
        <v>107</v>
      </c>
      <c r="H140" s="376" t="s">
        <v>107</v>
      </c>
      <c r="N140" s="1101"/>
      <c r="O140" s="1101"/>
      <c r="P140" s="1101"/>
      <c r="Q140" s="1101"/>
      <c r="R140" s="1101"/>
    </row>
    <row r="141" spans="1:18" ht="13.8" thickBot="1">
      <c r="A141" s="1273"/>
      <c r="B141" s="343" t="s">
        <v>57</v>
      </c>
      <c r="C141" s="603">
        <v>1.4476470149784633</v>
      </c>
      <c r="D141" s="376">
        <v>0.74168351828189405</v>
      </c>
      <c r="E141" s="376">
        <v>0.8503952030421279</v>
      </c>
      <c r="F141" s="376">
        <v>0.86237191962229842</v>
      </c>
      <c r="G141" s="376">
        <v>1.634246056148783</v>
      </c>
      <c r="H141" s="376">
        <v>0.45915838495873479</v>
      </c>
      <c r="N141" s="1101"/>
      <c r="O141" s="1101"/>
      <c r="P141" s="1101"/>
      <c r="Q141" s="1101"/>
      <c r="R141" s="1101"/>
    </row>
    <row r="142" spans="1:18" ht="13.8" thickBot="1">
      <c r="A142" s="1273" t="s">
        <v>70</v>
      </c>
      <c r="B142" s="343" t="s">
        <v>21</v>
      </c>
      <c r="C142" s="603">
        <v>0.65300902779583925</v>
      </c>
      <c r="D142" s="376">
        <v>0.87732152141127817</v>
      </c>
      <c r="E142" s="376">
        <v>1.0898596345672398</v>
      </c>
      <c r="F142" s="376">
        <v>1.3996964550818654</v>
      </c>
      <c r="G142" s="376">
        <v>1.1480460568550075</v>
      </c>
      <c r="H142" s="376">
        <v>0.6885055346864517</v>
      </c>
      <c r="N142" s="1101"/>
      <c r="O142" s="1101"/>
      <c r="P142" s="1101"/>
      <c r="Q142" s="1101"/>
      <c r="R142" s="1101"/>
    </row>
    <row r="143" spans="1:18" ht="13.8" thickBot="1">
      <c r="A143" s="1273"/>
      <c r="B143" s="343" t="s">
        <v>88</v>
      </c>
      <c r="C143" s="603">
        <v>0.82371728862451854</v>
      </c>
      <c r="D143" s="376">
        <v>0.85191281072592284</v>
      </c>
      <c r="E143" s="376">
        <v>0.94949453197956146</v>
      </c>
      <c r="F143" s="376">
        <v>0.85191281072592284</v>
      </c>
      <c r="G143" s="376" t="s">
        <v>159</v>
      </c>
      <c r="H143" s="376">
        <v>0.35245353932613877</v>
      </c>
      <c r="N143" s="1101"/>
      <c r="O143" s="1101"/>
      <c r="P143" s="1101"/>
      <c r="Q143" s="1101"/>
      <c r="R143" s="1101"/>
    </row>
    <row r="144" spans="1:18" ht="13.8" thickBot="1">
      <c r="A144" s="1274"/>
      <c r="B144" s="343" t="s">
        <v>160</v>
      </c>
      <c r="C144" s="603">
        <v>1.441605744482735</v>
      </c>
      <c r="D144" s="376">
        <v>1.6899386489808932</v>
      </c>
      <c r="E144" s="376">
        <v>1.9758995963286523</v>
      </c>
      <c r="F144" s="376">
        <v>2.0473513888394423</v>
      </c>
      <c r="G144" s="376">
        <v>4.2629941300990684</v>
      </c>
      <c r="H144" s="376">
        <v>0.51028443325623785</v>
      </c>
      <c r="J144" s="125"/>
      <c r="N144" s="1101"/>
      <c r="O144" s="1101"/>
      <c r="P144" s="1101"/>
      <c r="Q144" s="1101"/>
      <c r="R144" s="1101"/>
    </row>
    <row r="145" spans="1:18" ht="13.8" thickBot="1">
      <c r="A145" s="1275" t="s">
        <v>71</v>
      </c>
      <c r="B145" s="343" t="s">
        <v>20</v>
      </c>
      <c r="C145" s="603">
        <v>0.64520525576700061</v>
      </c>
      <c r="D145" s="376">
        <v>0.59158542494863464</v>
      </c>
      <c r="E145" s="376">
        <v>0.59158542494863464</v>
      </c>
      <c r="F145" s="376">
        <v>0.59158542494863464</v>
      </c>
      <c r="G145" s="376" t="s">
        <v>159</v>
      </c>
      <c r="H145" s="376">
        <v>0.33632782821722251</v>
      </c>
      <c r="N145" s="1101"/>
      <c r="O145" s="1101"/>
      <c r="P145" s="1101"/>
      <c r="Q145" s="1101"/>
      <c r="R145" s="1101"/>
    </row>
    <row r="146" spans="1:18" ht="13.8" thickBot="1">
      <c r="A146" s="1273"/>
      <c r="B146" s="343" t="s">
        <v>19</v>
      </c>
      <c r="C146" s="603">
        <v>2.2263834444140738</v>
      </c>
      <c r="D146" s="376">
        <v>2.0643483231707287</v>
      </c>
      <c r="E146" s="376">
        <v>2.0643483231707287</v>
      </c>
      <c r="F146" s="376">
        <v>2.0643483231707287</v>
      </c>
      <c r="G146" s="376" t="s">
        <v>159</v>
      </c>
      <c r="H146" s="376">
        <v>0.53916646300375581</v>
      </c>
      <c r="N146" s="1101"/>
      <c r="O146" s="1101"/>
      <c r="P146" s="1101"/>
      <c r="Q146" s="1101"/>
      <c r="R146" s="1101"/>
    </row>
    <row r="147" spans="1:18" ht="13.8" thickBot="1">
      <c r="A147" s="1273"/>
      <c r="B147" s="343" t="s">
        <v>91</v>
      </c>
      <c r="C147" s="603" t="s">
        <v>107</v>
      </c>
      <c r="D147" s="376" t="s">
        <v>107</v>
      </c>
      <c r="E147" s="376" t="s">
        <v>107</v>
      </c>
      <c r="F147" s="376" t="s">
        <v>107</v>
      </c>
      <c r="G147" s="376" t="s">
        <v>107</v>
      </c>
      <c r="H147" s="376" t="s">
        <v>107</v>
      </c>
      <c r="M147" s="125"/>
      <c r="N147" s="1153"/>
      <c r="O147" s="1153"/>
      <c r="P147" s="1153"/>
      <c r="Q147" s="1101"/>
      <c r="R147" s="1101"/>
    </row>
    <row r="148" spans="1:18" ht="13.8" thickBot="1">
      <c r="A148" s="1273"/>
      <c r="B148" s="343" t="s">
        <v>93</v>
      </c>
      <c r="C148" s="603" t="s">
        <v>107</v>
      </c>
      <c r="D148" s="376" t="s">
        <v>107</v>
      </c>
      <c r="E148" s="376" t="s">
        <v>107</v>
      </c>
      <c r="F148" s="376" t="s">
        <v>107</v>
      </c>
      <c r="G148" s="376" t="s">
        <v>107</v>
      </c>
      <c r="H148" s="376" t="s">
        <v>107</v>
      </c>
      <c r="M148" s="125"/>
      <c r="N148" s="1153"/>
      <c r="O148" s="1153"/>
      <c r="P148" s="1153"/>
      <c r="Q148" s="1101"/>
      <c r="R148" s="1101"/>
    </row>
    <row r="149" spans="1:18" ht="13.8" thickBot="1">
      <c r="A149" s="1266" t="s">
        <v>72</v>
      </c>
      <c r="B149" s="343" t="s">
        <v>14</v>
      </c>
      <c r="C149" s="603">
        <v>2.5093807070498078</v>
      </c>
      <c r="D149" s="376">
        <v>2.0876738469168914</v>
      </c>
      <c r="E149" s="376">
        <v>2.4233115740393094</v>
      </c>
      <c r="F149" s="376">
        <v>2.8277194322817794</v>
      </c>
      <c r="G149" s="376">
        <v>0.97085652845282289</v>
      </c>
      <c r="H149" s="376">
        <v>1.9696699073884611</v>
      </c>
      <c r="M149" s="125"/>
      <c r="N149" s="1153"/>
      <c r="O149" s="1153"/>
      <c r="P149" s="1153"/>
      <c r="Q149" s="1101"/>
      <c r="R149" s="1101"/>
    </row>
    <row r="150" spans="1:18" ht="13.8" thickBot="1">
      <c r="A150" s="1266"/>
      <c r="B150" s="343" t="s">
        <v>24</v>
      </c>
      <c r="C150" s="603">
        <v>2.04</v>
      </c>
      <c r="D150" s="376">
        <v>1.625099646772999</v>
      </c>
      <c r="E150" s="376">
        <v>1.8868804990393921</v>
      </c>
      <c r="F150" s="376">
        <v>2.064386801040937</v>
      </c>
      <c r="G150" s="376">
        <v>1.2088171481657524</v>
      </c>
      <c r="H150" s="376">
        <v>1.3895649456312966</v>
      </c>
      <c r="M150" s="125"/>
      <c r="N150" s="1153"/>
      <c r="O150" s="1153"/>
      <c r="P150" s="1153"/>
      <c r="Q150" s="1101"/>
      <c r="R150" s="1101"/>
    </row>
    <row r="151" spans="1:18" ht="13.8" thickBot="1">
      <c r="A151" s="1267"/>
      <c r="B151" s="344" t="s">
        <v>15</v>
      </c>
      <c r="C151" s="330">
        <v>9.7382449404915388</v>
      </c>
      <c r="D151" s="604">
        <v>13.556550869413805</v>
      </c>
      <c r="E151" s="601">
        <v>13.556550869413805</v>
      </c>
      <c r="F151" s="601">
        <v>3.0189878116481399</v>
      </c>
      <c r="G151" s="601">
        <v>433.33333333333331</v>
      </c>
      <c r="H151" s="601">
        <v>3.0189878116481399</v>
      </c>
      <c r="M151" s="218"/>
      <c r="N151" s="628"/>
      <c r="O151" s="628"/>
      <c r="P151" s="628"/>
      <c r="Q151" s="1101"/>
      <c r="R151" s="1101"/>
    </row>
    <row r="152" spans="1:18" ht="13.5" customHeight="1">
      <c r="A152" s="606" t="s">
        <v>161</v>
      </c>
      <c r="B152" s="103"/>
      <c r="C152" s="329"/>
      <c r="D152" s="103"/>
      <c r="E152" s="103"/>
      <c r="F152" s="103"/>
      <c r="G152" s="103"/>
      <c r="M152" s="125"/>
      <c r="N152" s="1153"/>
      <c r="O152" s="1153"/>
      <c r="P152" s="1153"/>
      <c r="Q152" s="1101"/>
      <c r="R152" s="1101"/>
    </row>
    <row r="153" spans="1:18">
      <c r="A153" s="607" t="s">
        <v>233</v>
      </c>
      <c r="B153" s="324"/>
      <c r="C153" s="324"/>
      <c r="D153" s="324"/>
      <c r="E153" s="324"/>
      <c r="F153" s="324"/>
      <c r="G153" s="324"/>
      <c r="H153" s="324"/>
      <c r="I153" s="324"/>
      <c r="M153" s="125"/>
      <c r="N153" s="1153"/>
      <c r="O153" s="1153"/>
      <c r="P153" s="1153"/>
      <c r="Q153" s="1153"/>
      <c r="R153" s="1153"/>
    </row>
    <row r="154" spans="1:18">
      <c r="A154" s="234" t="s">
        <v>163</v>
      </c>
      <c r="B154" s="103"/>
      <c r="C154" s="103"/>
      <c r="D154" s="103"/>
      <c r="E154" s="103"/>
      <c r="F154" s="103"/>
      <c r="G154" s="103"/>
      <c r="M154" s="125"/>
      <c r="N154" s="1153"/>
      <c r="O154" s="1153"/>
      <c r="P154" s="1153"/>
      <c r="Q154" s="1153"/>
      <c r="R154" s="1153"/>
    </row>
    <row r="155" spans="1:18">
      <c r="A155" s="1120"/>
      <c r="B155" s="103"/>
      <c r="C155" s="103"/>
      <c r="D155" s="103"/>
      <c r="E155" s="103"/>
      <c r="F155" s="103"/>
      <c r="G155" s="103"/>
      <c r="M155" s="125"/>
      <c r="N155" s="1153"/>
      <c r="O155" s="1153"/>
      <c r="P155" s="1153"/>
      <c r="Q155" s="1153"/>
      <c r="R155" s="1153"/>
    </row>
    <row r="156" spans="1:18">
      <c r="A156" s="44"/>
      <c r="N156" s="1101"/>
      <c r="O156" s="1101"/>
      <c r="P156" s="1101"/>
      <c r="Q156" s="1101"/>
      <c r="R156" s="1101"/>
    </row>
    <row r="157" spans="1:18">
      <c r="A157" s="1099" t="s">
        <v>164</v>
      </c>
      <c r="B157" s="1099"/>
      <c r="C157" s="1099"/>
      <c r="D157" s="1099"/>
      <c r="E157" s="1099"/>
      <c r="F157" s="1099"/>
      <c r="N157" s="1101"/>
      <c r="O157" s="1101"/>
      <c r="P157" s="1101"/>
      <c r="Q157" s="1101"/>
      <c r="R157" s="1101"/>
    </row>
    <row r="158" spans="1:18" ht="27" thickBot="1">
      <c r="A158" s="1139"/>
      <c r="B158" s="1139" t="s">
        <v>152</v>
      </c>
      <c r="C158" s="1139" t="s">
        <v>153</v>
      </c>
      <c r="D158" s="1139" t="s">
        <v>154</v>
      </c>
      <c r="E158" s="1139" t="s">
        <v>155</v>
      </c>
      <c r="F158" s="1139" t="s">
        <v>156</v>
      </c>
      <c r="N158" s="1101"/>
      <c r="O158" s="1101"/>
      <c r="P158" s="1101"/>
      <c r="Q158" s="1101"/>
      <c r="R158" s="1101"/>
    </row>
    <row r="159" spans="1:18" ht="14.4" thickTop="1" thickBot="1">
      <c r="A159" s="110" t="s">
        <v>165</v>
      </c>
      <c r="B159" s="376">
        <v>1.4173019926614694</v>
      </c>
      <c r="C159" s="376">
        <v>1.6462910496497563</v>
      </c>
      <c r="D159" s="376">
        <v>2.0175473662322321</v>
      </c>
      <c r="E159" s="376">
        <v>2.1013190504705621</v>
      </c>
      <c r="F159" s="376">
        <v>0.72817915991497073</v>
      </c>
      <c r="N159" s="1101"/>
      <c r="O159" s="1101"/>
      <c r="P159" s="1101"/>
      <c r="Q159" s="1101"/>
      <c r="R159" s="1101"/>
    </row>
    <row r="160" spans="1:18" ht="13.8" thickBot="1">
      <c r="A160" s="110" t="s">
        <v>166</v>
      </c>
      <c r="B160" s="376">
        <v>1.3481669755013088</v>
      </c>
      <c r="C160" s="376">
        <v>1.5858142197738179</v>
      </c>
      <c r="D160" s="376">
        <v>2.0781286608820899</v>
      </c>
      <c r="E160" s="376">
        <v>2.0832705473364102</v>
      </c>
      <c r="F160" s="376">
        <v>0.65328739756874599</v>
      </c>
      <c r="N160" s="1101"/>
      <c r="O160" s="1101"/>
      <c r="P160" s="1101"/>
      <c r="Q160" s="1101"/>
      <c r="R160" s="1101"/>
    </row>
    <row r="161" spans="1:16" ht="13.8" thickBot="1">
      <c r="A161" s="111" t="s">
        <v>167</v>
      </c>
      <c r="B161" s="376">
        <v>1.1989378958175312</v>
      </c>
      <c r="C161" s="376">
        <v>1.4371136176316337</v>
      </c>
      <c r="D161" s="376">
        <v>1.6179750860545534</v>
      </c>
      <c r="E161" s="376">
        <v>2.6240133637324279</v>
      </c>
      <c r="F161" s="376">
        <v>0.54649597459464572</v>
      </c>
      <c r="N161" s="1101"/>
      <c r="O161" s="1101"/>
      <c r="P161" s="1101"/>
    </row>
    <row r="162" spans="1:16" ht="13.8" thickBot="1">
      <c r="A162" s="111" t="s">
        <v>168</v>
      </c>
      <c r="B162" s="376">
        <v>1.3998043231344357</v>
      </c>
      <c r="C162" s="376">
        <v>1.6362092492063487</v>
      </c>
      <c r="D162" s="376">
        <v>2.2810244068590748</v>
      </c>
      <c r="E162" s="376">
        <v>1.9380915336245648</v>
      </c>
      <c r="F162" s="376">
        <v>0.69581336594287257</v>
      </c>
      <c r="N162" s="1101"/>
      <c r="O162" s="1101"/>
      <c r="P162" s="1101"/>
    </row>
    <row r="163" spans="1:16" ht="13.8" thickBot="1">
      <c r="A163" s="112" t="s">
        <v>72</v>
      </c>
      <c r="B163" s="331">
        <v>2.0049947426010366</v>
      </c>
      <c r="C163" s="331">
        <v>2.2594727552634262</v>
      </c>
      <c r="D163" s="331">
        <v>2.2209815494156078</v>
      </c>
      <c r="E163" s="331">
        <v>1.4562454477114051</v>
      </c>
      <c r="F163" s="331">
        <v>1.575867760843521</v>
      </c>
      <c r="N163" s="1101"/>
      <c r="O163" s="1101"/>
      <c r="P163" s="1101"/>
    </row>
    <row r="164" spans="1:16">
      <c r="A164" s="234" t="s">
        <v>169</v>
      </c>
      <c r="N164" s="1101"/>
      <c r="O164" s="1101"/>
      <c r="P164" s="1101"/>
    </row>
    <row r="165" spans="1:16">
      <c r="A165" s="1120"/>
      <c r="N165" s="1101"/>
      <c r="O165" s="1101"/>
      <c r="P165" s="1101"/>
    </row>
    <row r="166" spans="1:16">
      <c r="A166" s="1120"/>
      <c r="M166" s="125"/>
      <c r="N166" s="1153"/>
      <c r="O166" s="1153"/>
      <c r="P166" s="1153"/>
    </row>
    <row r="167" spans="1:16">
      <c r="A167" s="1099" t="s">
        <v>170</v>
      </c>
      <c r="B167" s="1099"/>
      <c r="C167" s="1099"/>
      <c r="D167" s="1099"/>
      <c r="E167" s="1099"/>
      <c r="F167" s="1099"/>
      <c r="G167" s="1099"/>
      <c r="H167" s="1099"/>
      <c r="I167" s="1099"/>
      <c r="N167" s="1101"/>
      <c r="O167" s="1101"/>
      <c r="P167" s="1101"/>
    </row>
    <row r="168" spans="1:16" ht="27" thickBot="1">
      <c r="A168" s="1116" t="s">
        <v>60</v>
      </c>
      <c r="B168" s="1116" t="s">
        <v>78</v>
      </c>
      <c r="C168" s="602" t="s">
        <v>152</v>
      </c>
      <c r="D168" s="497" t="s">
        <v>152</v>
      </c>
      <c r="E168" s="497" t="s">
        <v>153</v>
      </c>
      <c r="F168" s="497" t="s">
        <v>154</v>
      </c>
      <c r="G168" s="497" t="s">
        <v>155</v>
      </c>
      <c r="H168" s="497" t="s">
        <v>156</v>
      </c>
      <c r="N168" s="1101"/>
      <c r="O168" s="1101"/>
      <c r="P168" s="1101"/>
    </row>
    <row r="169" spans="1:16" ht="13.8" thickBot="1">
      <c r="A169" s="108"/>
      <c r="B169" s="109"/>
      <c r="C169" s="118" t="s">
        <v>232</v>
      </c>
      <c r="D169" s="1271" t="s">
        <v>158</v>
      </c>
      <c r="E169" s="1271"/>
      <c r="F169" s="1271"/>
      <c r="G169" s="1271"/>
      <c r="H169" s="1271"/>
      <c r="N169" s="1101"/>
      <c r="O169" s="1101"/>
      <c r="P169" s="1101"/>
    </row>
    <row r="170" spans="1:16" ht="14.4" thickTop="1" thickBot="1">
      <c r="A170" s="1272" t="s">
        <v>69</v>
      </c>
      <c r="B170" s="343" t="s">
        <v>54</v>
      </c>
      <c r="C170" s="603">
        <v>2.0260189143967406</v>
      </c>
      <c r="D170" s="376">
        <v>1.5352331716947367</v>
      </c>
      <c r="E170" s="376">
        <v>1.8356196399164304</v>
      </c>
      <c r="F170" s="376">
        <v>3.6330231221470175</v>
      </c>
      <c r="G170" s="376">
        <v>1.5278244652715141</v>
      </c>
      <c r="H170" s="376">
        <v>0.92519020338284719</v>
      </c>
      <c r="N170" s="1101"/>
      <c r="O170" s="1101"/>
      <c r="P170" s="1101"/>
    </row>
    <row r="171" spans="1:16" ht="13.8" thickBot="1">
      <c r="A171" s="1273"/>
      <c r="B171" s="343" t="s">
        <v>55</v>
      </c>
      <c r="C171" s="603">
        <v>0.94499456182579733</v>
      </c>
      <c r="D171" s="376">
        <v>1.0204148970609843</v>
      </c>
      <c r="E171" s="376">
        <v>1.2692475448791007</v>
      </c>
      <c r="F171" s="376">
        <v>1.6515261767187093</v>
      </c>
      <c r="G171" s="376">
        <v>1.3210723994603066</v>
      </c>
      <c r="H171" s="376">
        <v>0.72664513552424104</v>
      </c>
      <c r="N171" s="1101"/>
      <c r="O171" s="1101"/>
      <c r="P171" s="1101"/>
    </row>
    <row r="172" spans="1:16" ht="13.8" thickBot="1">
      <c r="A172" s="1273"/>
      <c r="B172" s="343" t="s">
        <v>12</v>
      </c>
      <c r="C172" s="603">
        <v>0.35050510946768454</v>
      </c>
      <c r="D172" s="376">
        <v>0.56431476166661854</v>
      </c>
      <c r="E172" s="376">
        <v>0.71298470064903152</v>
      </c>
      <c r="F172" s="376">
        <v>0.66031636558660423</v>
      </c>
      <c r="G172" s="376">
        <v>2.0631476279786982</v>
      </c>
      <c r="H172" s="376">
        <v>0.43670912806327011</v>
      </c>
      <c r="N172" s="1101"/>
      <c r="O172" s="1101"/>
      <c r="P172" s="1101"/>
    </row>
    <row r="173" spans="1:16" ht="13.8" thickBot="1">
      <c r="A173" s="1273"/>
      <c r="B173" s="343" t="s">
        <v>11</v>
      </c>
      <c r="C173" s="603">
        <v>2.4187854881669533</v>
      </c>
      <c r="D173" s="376">
        <v>5.0606625037637469</v>
      </c>
      <c r="E173" s="376">
        <v>5.4244224288394127</v>
      </c>
      <c r="F173" s="376">
        <v>5.0606625037637469</v>
      </c>
      <c r="G173" s="376">
        <v>14.103013709458157</v>
      </c>
      <c r="H173" s="376">
        <v>0.62868694081003662</v>
      </c>
      <c r="N173" s="1101"/>
      <c r="O173" s="1101"/>
      <c r="P173" s="1101"/>
    </row>
    <row r="174" spans="1:16" ht="13.8" thickBot="1">
      <c r="A174" s="1273"/>
      <c r="B174" s="343" t="s">
        <v>57</v>
      </c>
      <c r="C174" s="603">
        <v>1.2869800957471398</v>
      </c>
      <c r="D174" s="376">
        <v>0.99963480228282509</v>
      </c>
      <c r="E174" s="376">
        <v>1.1959975730783243</v>
      </c>
      <c r="F174" s="376">
        <v>1.6351611401466801</v>
      </c>
      <c r="G174" s="376">
        <v>1.339258887121257</v>
      </c>
      <c r="H174" s="376">
        <v>0.71685999647860632</v>
      </c>
      <c r="N174" s="1101"/>
      <c r="O174" s="1101"/>
      <c r="P174" s="1101"/>
    </row>
    <row r="175" spans="1:16" ht="13.8" thickBot="1">
      <c r="A175" s="1273" t="s">
        <v>70</v>
      </c>
      <c r="B175" s="343" t="s">
        <v>21</v>
      </c>
      <c r="C175" s="603">
        <v>0.88249090833294541</v>
      </c>
      <c r="D175" s="376">
        <v>1.1934869602705231</v>
      </c>
      <c r="E175" s="376">
        <v>1.4068914406785631</v>
      </c>
      <c r="F175" s="376">
        <v>1.9830161856925617</v>
      </c>
      <c r="G175" s="376">
        <v>1.6821295101094744</v>
      </c>
      <c r="H175" s="376">
        <v>0.70719900480663866</v>
      </c>
      <c r="N175" s="1101"/>
      <c r="O175" s="1101"/>
      <c r="P175" s="1101"/>
    </row>
    <row r="176" spans="1:16" ht="13.8" thickBot="1">
      <c r="A176" s="1273"/>
      <c r="B176" s="343" t="s">
        <v>88</v>
      </c>
      <c r="C176" s="603">
        <v>1.2766478321815933</v>
      </c>
      <c r="D176" s="376">
        <v>1.2911523939098977</v>
      </c>
      <c r="E176" s="376">
        <v>1.4101973197460347</v>
      </c>
      <c r="F176" s="376">
        <v>1.2892305149104186</v>
      </c>
      <c r="G176" s="376" t="s">
        <v>159</v>
      </c>
      <c r="H176" s="376">
        <v>0.4014964679572266</v>
      </c>
      <c r="N176" s="1101"/>
      <c r="O176" s="1101"/>
      <c r="P176" s="1101"/>
    </row>
    <row r="177" spans="1:18" ht="13.8" thickBot="1">
      <c r="A177" s="1274"/>
      <c r="B177" s="343" t="s">
        <v>160</v>
      </c>
      <c r="C177" s="603">
        <v>1.3483882813403998</v>
      </c>
      <c r="D177" s="376">
        <v>1.117879593008549</v>
      </c>
      <c r="E177" s="376">
        <v>1.2425744212164154</v>
      </c>
      <c r="F177" s="376">
        <v>1.7720529449773932</v>
      </c>
      <c r="G177" s="376">
        <v>3.1413081036370962</v>
      </c>
      <c r="H177" s="376">
        <v>0.43924711286567686</v>
      </c>
      <c r="J177" s="125"/>
      <c r="N177" s="1101"/>
      <c r="O177" s="1101"/>
      <c r="P177" s="1101"/>
      <c r="Q177" s="1101"/>
      <c r="R177" s="1101"/>
    </row>
    <row r="178" spans="1:18" ht="13.8" thickBot="1">
      <c r="A178" s="1275" t="s">
        <v>71</v>
      </c>
      <c r="B178" s="343" t="s">
        <v>20</v>
      </c>
      <c r="C178" s="603">
        <v>0.4374928439027328</v>
      </c>
      <c r="D178" s="376">
        <v>0.42593959746291021</v>
      </c>
      <c r="E178" s="376">
        <v>0.42593959746291016</v>
      </c>
      <c r="F178" s="376">
        <v>0.42593959746291021</v>
      </c>
      <c r="G178" s="376" t="s">
        <v>159</v>
      </c>
      <c r="H178" s="376">
        <v>0.23637819212707747</v>
      </c>
      <c r="N178" s="1101"/>
      <c r="O178" s="1101"/>
      <c r="P178" s="1101"/>
      <c r="Q178" s="1101"/>
      <c r="R178" s="1101"/>
    </row>
    <row r="179" spans="1:18" ht="13.8" thickBot="1">
      <c r="A179" s="1273"/>
      <c r="B179" s="343" t="s">
        <v>19</v>
      </c>
      <c r="C179" s="603">
        <v>1.2586405500301041</v>
      </c>
      <c r="D179" s="376">
        <v>1.2597542959040819</v>
      </c>
      <c r="E179" s="376">
        <v>1.2597542959040824</v>
      </c>
      <c r="F179" s="376">
        <v>1.2597542959040819</v>
      </c>
      <c r="G179" s="376" t="s">
        <v>159</v>
      </c>
      <c r="H179" s="376">
        <v>0.42563434871795786</v>
      </c>
      <c r="N179" s="1101"/>
      <c r="O179" s="1101"/>
      <c r="P179" s="1101"/>
      <c r="Q179" s="1101"/>
      <c r="R179" s="1101"/>
    </row>
    <row r="180" spans="1:18" ht="13.8" thickBot="1">
      <c r="A180" s="1273"/>
      <c r="B180" s="343" t="s">
        <v>91</v>
      </c>
      <c r="C180" s="603" t="s">
        <v>107</v>
      </c>
      <c r="D180" s="376" t="s">
        <v>107</v>
      </c>
      <c r="E180" s="376" t="s">
        <v>107</v>
      </c>
      <c r="F180" s="376" t="s">
        <v>107</v>
      </c>
      <c r="G180" s="376" t="s">
        <v>107</v>
      </c>
      <c r="H180" s="376" t="s">
        <v>107</v>
      </c>
      <c r="M180" s="125"/>
      <c r="N180" s="1153"/>
      <c r="O180" s="1153"/>
      <c r="P180" s="1153"/>
      <c r="Q180" s="1101"/>
      <c r="R180" s="1101"/>
    </row>
    <row r="181" spans="1:18" ht="13.8" thickBot="1">
      <c r="A181" s="1273"/>
      <c r="B181" s="343" t="s">
        <v>93</v>
      </c>
      <c r="C181" s="603" t="s">
        <v>107</v>
      </c>
      <c r="D181" s="376" t="s">
        <v>107</v>
      </c>
      <c r="E181" s="376" t="s">
        <v>107</v>
      </c>
      <c r="F181" s="376" t="s">
        <v>107</v>
      </c>
      <c r="G181" s="376" t="s">
        <v>107</v>
      </c>
      <c r="H181" s="376" t="s">
        <v>107</v>
      </c>
      <c r="M181" s="125"/>
      <c r="N181" s="1153"/>
      <c r="O181" s="1153"/>
      <c r="P181" s="1153"/>
      <c r="Q181" s="1101"/>
      <c r="R181" s="1101"/>
    </row>
    <row r="182" spans="1:18" ht="13.8" thickBot="1">
      <c r="A182" s="1266" t="s">
        <v>72</v>
      </c>
      <c r="B182" s="343" t="s">
        <v>14</v>
      </c>
      <c r="C182" s="603">
        <v>1.6621195033968552</v>
      </c>
      <c r="D182" s="376">
        <v>1.819064025480553</v>
      </c>
      <c r="E182" s="376">
        <v>2.1097927439145412</v>
      </c>
      <c r="F182" s="376">
        <v>2.9137670458219183</v>
      </c>
      <c r="G182" s="376">
        <v>0.3025165960369019</v>
      </c>
      <c r="H182" s="376">
        <v>2.4143306008980736</v>
      </c>
      <c r="M182" s="125"/>
      <c r="N182" s="1153"/>
      <c r="O182" s="1153"/>
      <c r="P182" s="1153"/>
      <c r="Q182" s="1101"/>
      <c r="R182" s="1101"/>
    </row>
    <row r="183" spans="1:18" ht="13.8" thickBot="1">
      <c r="A183" s="1266"/>
      <c r="B183" s="343" t="s">
        <v>24</v>
      </c>
      <c r="C183" s="603">
        <v>2.2358830585218787</v>
      </c>
      <c r="D183" s="376">
        <v>2.3293965885177554</v>
      </c>
      <c r="E183" s="376">
        <v>2.7019260925223065</v>
      </c>
      <c r="F183" s="376">
        <v>4.6672367732413322</v>
      </c>
      <c r="G183" s="376">
        <v>0.75995277379190163</v>
      </c>
      <c r="H183" s="376">
        <v>2.5026179385328917</v>
      </c>
      <c r="M183" s="125"/>
      <c r="N183" s="1153"/>
      <c r="O183" s="1153"/>
      <c r="P183" s="1153"/>
      <c r="Q183" s="1101"/>
      <c r="R183" s="1101"/>
    </row>
    <row r="184" spans="1:18" ht="13.8" thickBot="1">
      <c r="A184" s="1267"/>
      <c r="B184" s="344" t="s">
        <v>15</v>
      </c>
      <c r="C184" s="330">
        <v>7.9549766738530083</v>
      </c>
      <c r="D184" s="604">
        <v>7.5928081186826377</v>
      </c>
      <c r="E184" s="601">
        <v>7.5928081186826368</v>
      </c>
      <c r="F184" s="601">
        <v>2.4209131654972444</v>
      </c>
      <c r="G184" s="601" t="s">
        <v>159</v>
      </c>
      <c r="H184" s="601">
        <v>2.4209131654972444</v>
      </c>
      <c r="M184" s="218"/>
      <c r="N184" s="628"/>
      <c r="O184" s="628"/>
      <c r="P184" s="628"/>
      <c r="Q184" s="1101"/>
      <c r="R184" s="1101"/>
    </row>
    <row r="185" spans="1:18" ht="13.5" customHeight="1">
      <c r="A185" s="606" t="s">
        <v>161</v>
      </c>
      <c r="B185" s="103"/>
      <c r="C185" s="329"/>
      <c r="D185" s="103"/>
      <c r="E185" s="103"/>
      <c r="F185" s="103"/>
      <c r="G185" s="103"/>
      <c r="M185" s="125"/>
      <c r="N185" s="1153"/>
      <c r="O185" s="1153"/>
      <c r="P185" s="1153"/>
      <c r="Q185" s="1101"/>
      <c r="R185" s="1101"/>
    </row>
    <row r="186" spans="1:18">
      <c r="A186" s="607" t="s">
        <v>233</v>
      </c>
      <c r="B186" s="324"/>
      <c r="C186" s="324"/>
      <c r="D186" s="324"/>
      <c r="E186" s="324"/>
      <c r="F186" s="324"/>
      <c r="G186" s="324"/>
      <c r="H186" s="324"/>
      <c r="I186" s="324"/>
      <c r="M186" s="125"/>
      <c r="N186" s="1153"/>
      <c r="O186" s="1153"/>
      <c r="P186" s="1153"/>
      <c r="Q186" s="1153"/>
      <c r="R186" s="1153"/>
    </row>
    <row r="187" spans="1:18">
      <c r="A187" s="234" t="s">
        <v>163</v>
      </c>
      <c r="B187" s="103"/>
      <c r="C187" s="103"/>
      <c r="D187" s="103"/>
      <c r="E187" s="103"/>
      <c r="F187" s="103"/>
      <c r="G187" s="103"/>
      <c r="M187" s="125"/>
      <c r="N187" s="1153"/>
      <c r="O187" s="1153"/>
      <c r="P187" s="1153"/>
      <c r="Q187" s="1153"/>
      <c r="R187" s="1153"/>
    </row>
    <row r="188" spans="1:18">
      <c r="A188" s="1120"/>
      <c r="B188" s="103"/>
      <c r="C188" s="103"/>
      <c r="D188" s="103"/>
      <c r="E188" s="103"/>
      <c r="F188" s="103"/>
      <c r="G188" s="103"/>
      <c r="M188" s="125"/>
      <c r="N188" s="1153"/>
      <c r="O188" s="1153"/>
      <c r="P188" s="1153"/>
      <c r="Q188" s="1153"/>
      <c r="R188" s="1153"/>
    </row>
    <row r="189" spans="1:18">
      <c r="A189" s="1120"/>
      <c r="B189" s="103"/>
      <c r="C189" s="103"/>
      <c r="D189" s="103"/>
      <c r="E189" s="103"/>
      <c r="F189" s="103"/>
      <c r="G189" s="103"/>
      <c r="N189" s="1101"/>
      <c r="O189" s="1101"/>
      <c r="P189" s="1101"/>
      <c r="Q189" s="1153"/>
      <c r="R189" s="1153"/>
    </row>
    <row r="190" spans="1:18">
      <c r="A190" s="1099" t="s">
        <v>171</v>
      </c>
      <c r="B190" s="1099"/>
      <c r="C190" s="1099"/>
      <c r="D190" s="1099"/>
      <c r="E190" s="1099"/>
      <c r="F190" s="1099"/>
      <c r="N190" s="1101"/>
      <c r="O190" s="1101"/>
      <c r="P190" s="1101"/>
      <c r="Q190" s="1101"/>
      <c r="R190" s="1101"/>
    </row>
    <row r="191" spans="1:18" ht="27" thickBot="1">
      <c r="A191" s="1139"/>
      <c r="B191" s="1139" t="s">
        <v>152</v>
      </c>
      <c r="C191" s="1139" t="s">
        <v>153</v>
      </c>
      <c r="D191" s="1139" t="s">
        <v>154</v>
      </c>
      <c r="E191" s="1139" t="s">
        <v>155</v>
      </c>
      <c r="F191" s="1139" t="s">
        <v>156</v>
      </c>
      <c r="N191" s="1101"/>
      <c r="O191" s="1101"/>
      <c r="P191" s="1101"/>
      <c r="Q191" s="1101"/>
      <c r="R191" s="1101"/>
    </row>
    <row r="192" spans="1:18" ht="14.4" thickTop="1" thickBot="1">
      <c r="A192" s="110" t="s">
        <v>165</v>
      </c>
      <c r="B192" s="616">
        <v>1.6301461340747263</v>
      </c>
      <c r="C192" s="616">
        <v>1.9044075063204029</v>
      </c>
      <c r="D192" s="616">
        <v>3.0014871508184888</v>
      </c>
      <c r="E192" s="616">
        <v>1.7671387551327795</v>
      </c>
      <c r="F192" s="616">
        <v>0.95454686414116274</v>
      </c>
      <c r="N192" s="1101"/>
      <c r="O192" s="1101"/>
      <c r="P192" s="1101"/>
      <c r="Q192" s="1101"/>
      <c r="R192" s="1101"/>
    </row>
    <row r="193" spans="1:18" ht="13.8" thickBot="1">
      <c r="A193" s="110" t="s">
        <v>166</v>
      </c>
      <c r="B193" s="616">
        <v>1.4475730301669476</v>
      </c>
      <c r="C193" s="616">
        <v>1.7107966565574515</v>
      </c>
      <c r="D193" s="616">
        <v>2.798269757609491</v>
      </c>
      <c r="E193" s="616">
        <v>1.8268090132196122</v>
      </c>
      <c r="F193" s="616">
        <v>0.77855862087105043</v>
      </c>
      <c r="N193" s="1101"/>
      <c r="O193" s="1101"/>
      <c r="P193" s="1101"/>
      <c r="Q193" s="1101"/>
      <c r="R193" s="1101"/>
    </row>
    <row r="194" spans="1:18" ht="13.8" thickBot="1">
      <c r="A194" s="111" t="s">
        <v>167</v>
      </c>
      <c r="B194" s="616">
        <v>1.1784075094700988</v>
      </c>
      <c r="C194" s="616">
        <v>1.3510196701361248</v>
      </c>
      <c r="D194" s="616">
        <v>1.7964773063985584</v>
      </c>
      <c r="E194" s="616">
        <v>2.4998244568288839</v>
      </c>
      <c r="F194" s="616">
        <v>0.54809537294229937</v>
      </c>
      <c r="N194" s="1101"/>
      <c r="O194" s="1101"/>
      <c r="P194" s="1101"/>
      <c r="Q194" s="1101"/>
      <c r="R194" s="1101"/>
    </row>
    <row r="195" spans="1:18" ht="13.8" thickBot="1">
      <c r="A195" s="111" t="s">
        <v>168</v>
      </c>
      <c r="B195" s="616">
        <v>1.5222429621578779</v>
      </c>
      <c r="C195" s="616">
        <v>1.8106033592823469</v>
      </c>
      <c r="D195" s="616">
        <v>3.1789671624345761</v>
      </c>
      <c r="E195" s="616">
        <v>1.6763416311346926</v>
      </c>
      <c r="F195" s="616">
        <v>0.85584021796672716</v>
      </c>
      <c r="N195" s="1101"/>
      <c r="O195" s="1101"/>
      <c r="P195" s="1101"/>
      <c r="Q195" s="1101"/>
      <c r="R195" s="1101"/>
    </row>
    <row r="196" spans="1:18" ht="13.8" thickBot="1">
      <c r="A196" s="112" t="s">
        <v>72</v>
      </c>
      <c r="B196" s="617">
        <v>2.4633683708022085</v>
      </c>
      <c r="C196" s="617">
        <v>2.8233607968514303</v>
      </c>
      <c r="D196" s="617">
        <v>4.276010322940782</v>
      </c>
      <c r="E196" s="617">
        <v>0.87357758087897963</v>
      </c>
      <c r="F196" s="617">
        <v>2.4936192565962343</v>
      </c>
      <c r="N196" s="1101"/>
      <c r="O196" s="1101"/>
      <c r="P196" s="1101"/>
      <c r="Q196" s="1101"/>
      <c r="R196" s="1101"/>
    </row>
    <row r="197" spans="1:18">
      <c r="A197" s="234" t="s">
        <v>169</v>
      </c>
      <c r="N197" s="1101"/>
      <c r="O197" s="1101"/>
      <c r="P197" s="1101"/>
      <c r="Q197" s="1101"/>
      <c r="R197" s="1101"/>
    </row>
    <row r="198" spans="1:18">
      <c r="A198" s="1120"/>
      <c r="M198" s="125"/>
      <c r="N198" s="1153"/>
      <c r="O198" s="1153"/>
      <c r="P198" s="1153"/>
      <c r="Q198" s="1101"/>
      <c r="R198" s="1101"/>
    </row>
    <row r="199" spans="1:18">
      <c r="A199" s="1120"/>
      <c r="N199" s="1101"/>
      <c r="O199" s="1101"/>
      <c r="P199" s="1101"/>
      <c r="Q199" s="1101"/>
      <c r="R199" s="1101"/>
    </row>
    <row r="200" spans="1:18" s="626" customFormat="1">
      <c r="A200" s="1099" t="s">
        <v>176</v>
      </c>
      <c r="B200" s="1099"/>
      <c r="C200" s="1099"/>
      <c r="D200" s="1099"/>
      <c r="E200" s="1099"/>
      <c r="F200" s="1099"/>
      <c r="G200" s="1099"/>
      <c r="H200" s="30"/>
      <c r="I200" s="30"/>
      <c r="J200" s="30"/>
      <c r="K200" s="99"/>
      <c r="L200" s="125"/>
      <c r="M200" s="30"/>
      <c r="N200" s="1101"/>
      <c r="O200" s="1101"/>
      <c r="P200" s="1101"/>
      <c r="Q200" s="1153"/>
      <c r="R200" s="1153"/>
    </row>
    <row r="201" spans="1:18" s="626" customFormat="1" ht="27" thickBot="1">
      <c r="A201" s="1116" t="s">
        <v>60</v>
      </c>
      <c r="B201" s="1116" t="s">
        <v>78</v>
      </c>
      <c r="C201" s="602" t="s">
        <v>152</v>
      </c>
      <c r="D201" s="497" t="s">
        <v>152</v>
      </c>
      <c r="E201" s="497" t="s">
        <v>153</v>
      </c>
      <c r="F201" s="497" t="s">
        <v>154</v>
      </c>
      <c r="G201" s="497" t="s">
        <v>155</v>
      </c>
      <c r="H201" s="497" t="s">
        <v>156</v>
      </c>
      <c r="I201" s="30"/>
      <c r="J201" s="30"/>
      <c r="K201" s="99"/>
      <c r="L201" s="125"/>
      <c r="M201" s="30"/>
      <c r="N201" s="1101"/>
      <c r="O201" s="1101"/>
      <c r="P201" s="1101"/>
      <c r="Q201" s="1153"/>
      <c r="R201" s="1153"/>
    </row>
    <row r="202" spans="1:18" s="626" customFormat="1" ht="13.8" thickBot="1">
      <c r="A202" s="108"/>
      <c r="B202" s="109"/>
      <c r="C202" s="118" t="s">
        <v>232</v>
      </c>
      <c r="D202" s="1271" t="s">
        <v>158</v>
      </c>
      <c r="E202" s="1271"/>
      <c r="F202" s="1271"/>
      <c r="G202" s="1271"/>
      <c r="H202" s="1271"/>
      <c r="I202" s="30"/>
      <c r="J202" s="30"/>
      <c r="K202" s="99"/>
      <c r="L202" s="125"/>
      <c r="M202" s="30"/>
      <c r="N202" s="1101"/>
      <c r="O202" s="1101"/>
      <c r="P202" s="1101"/>
      <c r="Q202" s="1153"/>
      <c r="R202" s="1153"/>
    </row>
    <row r="203" spans="1:18" s="626" customFormat="1" ht="14.4" thickTop="1" thickBot="1">
      <c r="A203" s="1272" t="s">
        <v>69</v>
      </c>
      <c r="B203" s="343" t="s">
        <v>54</v>
      </c>
      <c r="C203" s="603" t="s">
        <v>107</v>
      </c>
      <c r="D203" s="616">
        <v>1.5099158009906173</v>
      </c>
      <c r="E203" s="616">
        <v>1.7817215578146965</v>
      </c>
      <c r="F203" s="616">
        <v>3.0574357332922313</v>
      </c>
      <c r="G203" s="616">
        <v>1.717042963429031</v>
      </c>
      <c r="H203" s="616">
        <v>0.81946352077926832</v>
      </c>
      <c r="I203" s="30"/>
      <c r="J203" s="30"/>
      <c r="K203" s="99"/>
      <c r="L203" s="218"/>
      <c r="M203" s="30"/>
      <c r="N203" s="1101"/>
      <c r="O203" s="1101"/>
      <c r="P203" s="1101"/>
      <c r="Q203" s="1101"/>
      <c r="R203" s="1101"/>
    </row>
    <row r="204" spans="1:18" s="627" customFormat="1" ht="13.8" thickBot="1">
      <c r="A204" s="1273"/>
      <c r="B204" s="343" t="s">
        <v>55</v>
      </c>
      <c r="C204" s="603" t="s">
        <v>107</v>
      </c>
      <c r="D204" s="616">
        <v>1.0439621837274236</v>
      </c>
      <c r="E204" s="616">
        <v>1.3142775962318212</v>
      </c>
      <c r="F204" s="616">
        <v>1.5750088984301169</v>
      </c>
      <c r="G204" s="616">
        <v>1.5372002067104944</v>
      </c>
      <c r="H204" s="616">
        <v>0.68212555493687443</v>
      </c>
      <c r="I204" s="30"/>
      <c r="J204" s="30"/>
      <c r="K204" s="221"/>
      <c r="L204" s="125"/>
      <c r="M204" s="30"/>
      <c r="N204" s="1101"/>
      <c r="O204" s="1101"/>
      <c r="P204" s="1101"/>
      <c r="Q204" s="1101"/>
      <c r="R204" s="1101"/>
    </row>
    <row r="205" spans="1:18" s="626" customFormat="1" ht="13.8" thickBot="1">
      <c r="A205" s="1273"/>
      <c r="B205" s="343" t="s">
        <v>12</v>
      </c>
      <c r="C205" s="603" t="s">
        <v>107</v>
      </c>
      <c r="D205" s="616">
        <v>0.56431476166661854</v>
      </c>
      <c r="E205" s="616">
        <v>0.71298470064903152</v>
      </c>
      <c r="F205" s="616">
        <v>0.66031636558660423</v>
      </c>
      <c r="G205" s="616">
        <v>2.0631476279786982</v>
      </c>
      <c r="H205" s="616">
        <v>0.43670912806327011</v>
      </c>
      <c r="I205" s="30"/>
      <c r="J205" s="30"/>
      <c r="K205" s="99"/>
      <c r="L205" s="125"/>
      <c r="M205" s="30"/>
      <c r="N205" s="1101"/>
      <c r="O205" s="1101"/>
      <c r="P205" s="1101"/>
      <c r="Q205" s="1101"/>
      <c r="R205" s="1101"/>
    </row>
    <row r="206" spans="1:18" s="626" customFormat="1" ht="13.8" thickBot="1">
      <c r="A206" s="1273"/>
      <c r="B206" s="343" t="s">
        <v>11</v>
      </c>
      <c r="C206" s="603" t="s">
        <v>107</v>
      </c>
      <c r="D206" s="616">
        <v>5.0606625037637469</v>
      </c>
      <c r="E206" s="616">
        <v>5.4244224288394127</v>
      </c>
      <c r="F206" s="616">
        <v>5.0606625037637469</v>
      </c>
      <c r="G206" s="616">
        <v>14.103013709458157</v>
      </c>
      <c r="H206" s="616">
        <v>0.62868694081003662</v>
      </c>
      <c r="I206" s="30"/>
      <c r="J206" s="30"/>
      <c r="K206" s="99"/>
      <c r="L206" s="125"/>
      <c r="M206" s="30"/>
      <c r="N206" s="1101"/>
      <c r="O206" s="1101"/>
      <c r="P206" s="1101"/>
      <c r="Q206" s="1101"/>
      <c r="R206" s="1101"/>
    </row>
    <row r="207" spans="1:18" s="626" customFormat="1" ht="13.8" thickBot="1">
      <c r="A207" s="1273"/>
      <c r="B207" s="343" t="s">
        <v>57</v>
      </c>
      <c r="C207" s="603" t="s">
        <v>107</v>
      </c>
      <c r="D207" s="616">
        <v>0.88653199912882286</v>
      </c>
      <c r="E207" s="616">
        <v>1.0502573214592348</v>
      </c>
      <c r="F207" s="616">
        <v>1.2532787500043094</v>
      </c>
      <c r="G207" s="616">
        <v>1.4590147913756013</v>
      </c>
      <c r="H207" s="616">
        <v>0.6019782738271916</v>
      </c>
      <c r="I207" s="30"/>
      <c r="J207" s="30"/>
      <c r="K207" s="99"/>
      <c r="L207" s="30"/>
      <c r="M207" s="30"/>
      <c r="N207" s="1101"/>
      <c r="O207" s="1101"/>
      <c r="P207" s="1101"/>
      <c r="Q207" s="1101"/>
      <c r="R207" s="1101"/>
    </row>
    <row r="208" spans="1:18" ht="13.8" thickBot="1">
      <c r="A208" s="1273" t="s">
        <v>70</v>
      </c>
      <c r="B208" s="343" t="s">
        <v>21</v>
      </c>
      <c r="C208" s="603" t="s">
        <v>107</v>
      </c>
      <c r="D208" s="616">
        <v>1.0429717312418505</v>
      </c>
      <c r="E208" s="616">
        <v>1.2646174463341218</v>
      </c>
      <c r="F208" s="616">
        <v>1.6994057636316227</v>
      </c>
      <c r="G208" s="616">
        <v>1.4395451607227943</v>
      </c>
      <c r="H208" s="616">
        <v>0.6995925902907133</v>
      </c>
      <c r="J208" s="125"/>
      <c r="N208" s="1101"/>
      <c r="O208" s="1101"/>
      <c r="P208" s="1101"/>
      <c r="Q208" s="1101"/>
      <c r="R208" s="1101"/>
    </row>
    <row r="209" spans="1:18" ht="13.8" thickBot="1">
      <c r="A209" s="1273"/>
      <c r="B209" s="343" t="s">
        <v>88</v>
      </c>
      <c r="C209" s="603" t="s">
        <v>107</v>
      </c>
      <c r="D209" s="616">
        <v>1.0917179436034417</v>
      </c>
      <c r="E209" s="616">
        <v>1.20880279310946</v>
      </c>
      <c r="F209" s="616">
        <v>1.0908301549218522</v>
      </c>
      <c r="G209" s="616" t="s">
        <v>159</v>
      </c>
      <c r="H209" s="616">
        <v>0.38263222116326884</v>
      </c>
      <c r="N209" s="1101"/>
      <c r="O209" s="1101"/>
      <c r="P209" s="1101"/>
      <c r="Q209" s="1101"/>
      <c r="R209" s="1101"/>
    </row>
    <row r="210" spans="1:18" ht="13.8" thickBot="1">
      <c r="A210" s="1274"/>
      <c r="B210" s="343" t="s">
        <v>160</v>
      </c>
      <c r="C210" s="603" t="s">
        <v>107</v>
      </c>
      <c r="D210" s="616">
        <v>1.4228026924968973</v>
      </c>
      <c r="E210" s="616">
        <v>1.6209462766386962</v>
      </c>
      <c r="F210" s="616">
        <v>1.9369469290164518</v>
      </c>
      <c r="G210" s="616">
        <v>3.729814072276612</v>
      </c>
      <c r="H210" s="616">
        <v>0.48170207831074963</v>
      </c>
      <c r="N210" s="1101"/>
      <c r="O210" s="1101"/>
      <c r="P210" s="1101"/>
      <c r="Q210" s="1101"/>
      <c r="R210" s="1101"/>
    </row>
    <row r="211" spans="1:18" ht="13.8" thickBot="1">
      <c r="A211" s="1275" t="s">
        <v>71</v>
      </c>
      <c r="B211" s="343" t="s">
        <v>20</v>
      </c>
      <c r="C211" s="603" t="s">
        <v>107</v>
      </c>
      <c r="D211" s="616">
        <v>0.4925876136043072</v>
      </c>
      <c r="E211" s="616">
        <v>0.48988180711714557</v>
      </c>
      <c r="F211" s="616">
        <v>0.4925876136043072</v>
      </c>
      <c r="G211" s="616" t="s">
        <v>159</v>
      </c>
      <c r="H211" s="616">
        <v>0.27601426803259371</v>
      </c>
      <c r="N211" s="1101"/>
      <c r="O211" s="1101"/>
      <c r="P211" s="1101"/>
      <c r="Q211" s="1101"/>
      <c r="R211" s="1101"/>
    </row>
    <row r="212" spans="1:18" ht="13.8" thickBot="1">
      <c r="A212" s="1273"/>
      <c r="B212" s="343" t="s">
        <v>19</v>
      </c>
      <c r="C212" s="603" t="s">
        <v>107</v>
      </c>
      <c r="D212" s="616">
        <v>1.5919431843286427</v>
      </c>
      <c r="E212" s="616">
        <v>1.5786845870548083</v>
      </c>
      <c r="F212" s="616">
        <v>1.5919431843286427</v>
      </c>
      <c r="G212" s="616" t="s">
        <v>159</v>
      </c>
      <c r="H212" s="616">
        <v>0.47971513367499546</v>
      </c>
      <c r="N212" s="1101"/>
      <c r="O212" s="1101"/>
      <c r="P212" s="1101"/>
      <c r="Q212" s="1101"/>
      <c r="R212" s="1101"/>
    </row>
    <row r="213" spans="1:18" ht="13.8" thickBot="1">
      <c r="A213" s="1273"/>
      <c r="B213" s="343" t="s">
        <v>91</v>
      </c>
      <c r="C213" s="603" t="s">
        <v>107</v>
      </c>
      <c r="D213" s="616" t="s">
        <v>107</v>
      </c>
      <c r="E213" s="616" t="s">
        <v>107</v>
      </c>
      <c r="F213" s="616" t="s">
        <v>107</v>
      </c>
      <c r="G213" s="616" t="s">
        <v>107</v>
      </c>
      <c r="H213" s="616" t="s">
        <v>107</v>
      </c>
      <c r="N213" s="1101"/>
      <c r="O213" s="1101"/>
      <c r="P213" s="1101"/>
      <c r="Q213" s="1101"/>
      <c r="R213" s="1101"/>
    </row>
    <row r="214" spans="1:18" ht="13.8" thickBot="1">
      <c r="A214" s="1273"/>
      <c r="B214" s="343" t="s">
        <v>93</v>
      </c>
      <c r="C214" s="603" t="s">
        <v>107</v>
      </c>
      <c r="D214" s="616" t="s">
        <v>107</v>
      </c>
      <c r="E214" s="616" t="s">
        <v>107</v>
      </c>
      <c r="F214" s="616" t="s">
        <v>107</v>
      </c>
      <c r="G214" s="616" t="s">
        <v>107</v>
      </c>
      <c r="H214" s="616" t="s">
        <v>107</v>
      </c>
      <c r="N214" s="1101"/>
      <c r="O214" s="1101"/>
      <c r="P214" s="1101"/>
      <c r="Q214" s="1101"/>
      <c r="R214" s="1101"/>
    </row>
    <row r="215" spans="1:18" ht="13.8" thickBot="1">
      <c r="A215" s="1266" t="s">
        <v>72</v>
      </c>
      <c r="B215" s="343" t="s">
        <v>14</v>
      </c>
      <c r="C215" s="603" t="s">
        <v>107</v>
      </c>
      <c r="D215" s="616">
        <v>1.8772195143764943</v>
      </c>
      <c r="E215" s="616">
        <v>2.1741036104397931</v>
      </c>
      <c r="F215" s="616">
        <v>2.8925735141921756</v>
      </c>
      <c r="G215" s="616">
        <v>0.50097503454761871</v>
      </c>
      <c r="H215" s="616">
        <v>2.2898616719585303</v>
      </c>
      <c r="N215" s="1101"/>
      <c r="O215" s="1101"/>
      <c r="P215" s="1101"/>
      <c r="Q215" s="1101"/>
      <c r="R215" s="1101"/>
    </row>
    <row r="216" spans="1:18" ht="13.8" thickBot="1">
      <c r="A216" s="1266"/>
      <c r="B216" s="343" t="s">
        <v>24</v>
      </c>
      <c r="C216" s="603" t="s">
        <v>107</v>
      </c>
      <c r="D216" s="616">
        <v>2.0683564516857071</v>
      </c>
      <c r="E216" s="616">
        <v>2.4127254773815396</v>
      </c>
      <c r="F216" s="616">
        <v>3.4138004197775791</v>
      </c>
      <c r="G216" s="616">
        <v>0.92075646993256388</v>
      </c>
      <c r="H216" s="616">
        <v>2.0292678494066516</v>
      </c>
      <c r="N216" s="1101"/>
      <c r="O216" s="1101"/>
      <c r="P216" s="1101"/>
      <c r="Q216" s="1101"/>
      <c r="R216" s="1101"/>
    </row>
    <row r="217" spans="1:18" ht="13.8" thickBot="1">
      <c r="A217" s="1267"/>
      <c r="B217" s="344" t="s">
        <v>15</v>
      </c>
      <c r="C217" s="330" t="s">
        <v>107</v>
      </c>
      <c r="D217" s="619">
        <v>9.9496284735304759</v>
      </c>
      <c r="E217" s="618">
        <v>9.852845807903277</v>
      </c>
      <c r="F217" s="618">
        <v>2.7099887726542429</v>
      </c>
      <c r="G217" s="618">
        <v>813.54038734451956</v>
      </c>
      <c r="H217" s="618">
        <v>2.7099887726542429</v>
      </c>
      <c r="N217" s="1101"/>
      <c r="O217" s="1101"/>
      <c r="P217" s="1101"/>
      <c r="Q217" s="1101"/>
      <c r="R217" s="1101"/>
    </row>
    <row r="218" spans="1:18">
      <c r="A218" s="234" t="s">
        <v>161</v>
      </c>
      <c r="B218" s="954"/>
      <c r="C218" s="954"/>
      <c r="N218" s="1101"/>
      <c r="O218" s="1101"/>
      <c r="P218" s="1101"/>
      <c r="Q218" s="1101"/>
      <c r="R218" s="1101"/>
    </row>
    <row r="219" spans="1:18" ht="12.75" customHeight="1">
      <c r="A219" s="234" t="s">
        <v>233</v>
      </c>
      <c r="B219" s="324"/>
      <c r="C219" s="324"/>
      <c r="D219" s="324"/>
      <c r="E219" s="324"/>
      <c r="F219" s="324"/>
      <c r="G219" s="324"/>
      <c r="H219" s="324"/>
      <c r="I219" s="324"/>
      <c r="N219" s="1101"/>
      <c r="O219" s="1101"/>
      <c r="P219" s="1101"/>
      <c r="Q219" s="1101"/>
      <c r="R219" s="1101"/>
    </row>
    <row r="220" spans="1:18">
      <c r="A220" s="234" t="s">
        <v>177</v>
      </c>
      <c r="B220" s="954"/>
      <c r="C220" s="954"/>
      <c r="N220" s="1101"/>
      <c r="O220" s="1101"/>
      <c r="P220" s="1101"/>
      <c r="Q220" s="1101"/>
      <c r="R220" s="1101"/>
    </row>
    <row r="221" spans="1:18">
      <c r="A221" s="1120"/>
      <c r="N221" s="1101"/>
      <c r="O221" s="1101"/>
      <c r="P221" s="1101"/>
      <c r="Q221" s="1101"/>
      <c r="R221" s="1101"/>
    </row>
    <row r="222" spans="1:18">
      <c r="A222" s="1120"/>
      <c r="N222" s="1101"/>
      <c r="O222" s="1101"/>
      <c r="P222" s="1101"/>
      <c r="Q222" s="1101"/>
      <c r="R222" s="1101"/>
    </row>
    <row r="223" spans="1:18">
      <c r="A223" s="1099" t="s">
        <v>178</v>
      </c>
      <c r="B223" s="1099"/>
      <c r="C223" s="1099"/>
      <c r="D223" s="1099"/>
      <c r="E223" s="1099"/>
      <c r="F223" s="1099"/>
      <c r="N223" s="1101"/>
      <c r="O223" s="1101"/>
      <c r="P223" s="1101"/>
      <c r="Q223" s="1101"/>
      <c r="R223" s="1101"/>
    </row>
    <row r="224" spans="1:18" ht="27" thickBot="1">
      <c r="A224" s="1139"/>
      <c r="B224" s="1139" t="s">
        <v>152</v>
      </c>
      <c r="C224" s="1139" t="s">
        <v>153</v>
      </c>
      <c r="D224" s="1139" t="s">
        <v>154</v>
      </c>
      <c r="E224" s="1139" t="s">
        <v>155</v>
      </c>
      <c r="F224" s="1139" t="s">
        <v>156</v>
      </c>
      <c r="N224" s="1101"/>
      <c r="O224" s="1101"/>
      <c r="P224" s="1101"/>
      <c r="Q224" s="1153"/>
      <c r="R224" s="1153"/>
    </row>
    <row r="225" spans="1:18" ht="14.4" thickTop="1" thickBot="1">
      <c r="A225" s="110" t="s">
        <v>165</v>
      </c>
      <c r="B225" s="616">
        <v>1.5360009217779091</v>
      </c>
      <c r="C225" s="616">
        <v>1.7948451158643257</v>
      </c>
      <c r="D225" s="616">
        <v>2.5110037679280341</v>
      </c>
      <c r="E225" s="616">
        <v>1.9125856094967939</v>
      </c>
      <c r="F225" s="616">
        <v>0.84885492933356799</v>
      </c>
      <c r="N225" s="1101"/>
      <c r="O225" s="1101"/>
      <c r="P225" s="1101"/>
      <c r="Q225" s="1101"/>
      <c r="R225" s="1101"/>
    </row>
    <row r="226" spans="1:18" ht="13.8" thickBot="1">
      <c r="A226" s="110" t="s">
        <v>166</v>
      </c>
      <c r="B226" s="616">
        <v>1.4025552892642497</v>
      </c>
      <c r="C226" s="616">
        <v>1.6564701742640617</v>
      </c>
      <c r="D226" s="616">
        <v>2.4389115979711433</v>
      </c>
      <c r="E226" s="616">
        <v>1.9408218232672616</v>
      </c>
      <c r="F226" s="616">
        <v>0.71986581447615527</v>
      </c>
      <c r="N226" s="1101"/>
      <c r="O226" s="1101"/>
      <c r="P226" s="1101"/>
      <c r="Q226" s="1101"/>
      <c r="R226" s="1101"/>
    </row>
    <row r="227" spans="1:18" ht="13.8" thickBot="1">
      <c r="A227" s="111" t="s">
        <v>167</v>
      </c>
      <c r="B227" s="616">
        <v>1.1885679916210585</v>
      </c>
      <c r="C227" s="616">
        <v>1.3917096509122955</v>
      </c>
      <c r="D227" s="616">
        <v>1.702699585229972</v>
      </c>
      <c r="E227" s="616">
        <v>2.5595706547113273</v>
      </c>
      <c r="F227" s="616">
        <v>0.54729575669700081</v>
      </c>
      <c r="N227" s="1101"/>
      <c r="O227" s="1101"/>
      <c r="P227" s="1101"/>
      <c r="Q227" s="1101"/>
      <c r="R227" s="1101"/>
    </row>
    <row r="228" spans="1:18" ht="13.8" thickBot="1">
      <c r="A228" s="111" t="s">
        <v>168</v>
      </c>
      <c r="B228" s="616">
        <v>1.4683775475595273</v>
      </c>
      <c r="C228" s="616">
        <v>1.7368071593227197</v>
      </c>
      <c r="D228" s="616">
        <v>2.7405784950010159</v>
      </c>
      <c r="E228" s="616">
        <v>1.7903806144305887</v>
      </c>
      <c r="F228" s="616">
        <v>0.7826942189435383</v>
      </c>
      <c r="L228" s="125"/>
      <c r="N228" s="1101"/>
      <c r="O228" s="1101"/>
      <c r="P228" s="1101"/>
      <c r="Q228" s="1101"/>
      <c r="R228" s="1101"/>
    </row>
    <row r="229" spans="1:18" s="626" customFormat="1" ht="13.8" thickBot="1">
      <c r="A229" s="112" t="s">
        <v>72</v>
      </c>
      <c r="B229" s="617">
        <v>2.2946243833348725</v>
      </c>
      <c r="C229" s="617">
        <v>2.624662696993965</v>
      </c>
      <c r="D229" s="617">
        <v>3.2952347631262007</v>
      </c>
      <c r="E229" s="617">
        <v>1.0817402387311157</v>
      </c>
      <c r="F229" s="617">
        <v>2.1001842148305516</v>
      </c>
      <c r="G229" s="30"/>
      <c r="H229" s="30"/>
      <c r="I229" s="30"/>
      <c r="J229" s="30"/>
      <c r="K229" s="99"/>
      <c r="L229" s="30"/>
      <c r="M229" s="30"/>
      <c r="N229" s="1101"/>
      <c r="O229" s="1101"/>
      <c r="P229" s="1101"/>
      <c r="Q229" s="1101"/>
      <c r="R229" s="1101"/>
    </row>
    <row r="230" spans="1:18">
      <c r="A230" s="234" t="s">
        <v>169</v>
      </c>
      <c r="N230" s="1101"/>
      <c r="O230" s="1101"/>
      <c r="P230" s="1101"/>
      <c r="Q230" s="1101"/>
      <c r="R230" s="1101"/>
    </row>
    <row r="232" spans="1:18">
      <c r="A232" s="1120"/>
      <c r="N232" s="1101"/>
      <c r="O232" s="1101"/>
      <c r="P232" s="1101"/>
      <c r="Q232" s="1101"/>
      <c r="R232" s="1101"/>
    </row>
    <row r="235" spans="1:18">
      <c r="A235" s="1099" t="s">
        <v>179</v>
      </c>
      <c r="B235" s="1101"/>
      <c r="C235" s="1101"/>
      <c r="D235" s="1101"/>
      <c r="E235" s="1101"/>
      <c r="F235" s="1101"/>
      <c r="G235" s="1101"/>
      <c r="H235" s="1101"/>
      <c r="I235" s="1101"/>
      <c r="J235" s="1101"/>
      <c r="N235" s="1101"/>
      <c r="O235" s="1101"/>
      <c r="P235" s="1101"/>
      <c r="Q235" s="1101"/>
      <c r="R235" s="1101"/>
    </row>
    <row r="236" spans="1:18" ht="40.200000000000003" thickBot="1">
      <c r="A236" s="1139" t="s">
        <v>60</v>
      </c>
      <c r="B236" s="1139" t="s">
        <v>78</v>
      </c>
      <c r="C236" s="1139" t="s">
        <v>180</v>
      </c>
      <c r="D236" s="1139" t="s">
        <v>181</v>
      </c>
      <c r="E236" s="1139" t="s">
        <v>182</v>
      </c>
      <c r="F236" s="1139" t="s">
        <v>183</v>
      </c>
      <c r="G236" s="1139" t="s">
        <v>184</v>
      </c>
      <c r="H236" s="1139" t="s">
        <v>185</v>
      </c>
      <c r="I236" s="1139" t="s">
        <v>186</v>
      </c>
      <c r="J236" s="1139" t="s">
        <v>187</v>
      </c>
      <c r="N236" s="1101"/>
      <c r="O236" s="1101"/>
      <c r="P236" s="1101"/>
      <c r="Q236" s="1101"/>
      <c r="R236" s="1101"/>
    </row>
    <row r="237" spans="1:18" ht="13.8" thickTop="1">
      <c r="A237" s="1278" t="s">
        <v>69</v>
      </c>
      <c r="B237" s="389" t="s">
        <v>188</v>
      </c>
      <c r="C237" s="390">
        <v>5886800.1001000004</v>
      </c>
      <c r="D237" s="390">
        <v>1694684.08</v>
      </c>
      <c r="E237" s="390" t="s">
        <v>189</v>
      </c>
      <c r="F237" s="390">
        <v>7581484.1801000005</v>
      </c>
      <c r="G237" s="390">
        <v>12438352.581692634</v>
      </c>
      <c r="H237" s="390">
        <v>6796108.5232172944</v>
      </c>
      <c r="I237" s="390">
        <v>19234461.104909927</v>
      </c>
      <c r="J237" s="390">
        <v>11652976.924809925</v>
      </c>
      <c r="N237" s="1101"/>
      <c r="O237" s="1101"/>
      <c r="P237" s="1101"/>
      <c r="Q237" s="1101"/>
      <c r="R237" s="1101"/>
    </row>
    <row r="238" spans="1:18">
      <c r="A238" s="1279"/>
      <c r="B238" s="389" t="s">
        <v>190</v>
      </c>
      <c r="C238" s="390">
        <v>307085</v>
      </c>
      <c r="D238" s="390">
        <v>1073633.45</v>
      </c>
      <c r="E238" s="390" t="s">
        <v>189</v>
      </c>
      <c r="F238" s="390">
        <v>1380718.45</v>
      </c>
      <c r="G238" s="390">
        <v>1283997.2075065924</v>
      </c>
      <c r="H238" s="390">
        <v>753189.63047235121</v>
      </c>
      <c r="I238" s="390">
        <v>2037186.8379789437</v>
      </c>
      <c r="J238" s="390">
        <v>656468.38797894376</v>
      </c>
      <c r="N238" s="1101"/>
      <c r="O238" s="1101"/>
      <c r="P238" s="1101"/>
      <c r="Q238" s="1101"/>
      <c r="R238" s="1101"/>
    </row>
    <row r="239" spans="1:18">
      <c r="A239" s="1279"/>
      <c r="B239" s="389" t="s">
        <v>12</v>
      </c>
      <c r="C239" s="390">
        <v>0</v>
      </c>
      <c r="D239" s="390">
        <v>232993.76</v>
      </c>
      <c r="E239" s="390" t="s">
        <v>189</v>
      </c>
      <c r="F239" s="390">
        <v>232993.76</v>
      </c>
      <c r="G239" s="390">
        <v>0</v>
      </c>
      <c r="H239" s="390">
        <v>0</v>
      </c>
      <c r="I239" s="390">
        <v>0</v>
      </c>
      <c r="J239" s="390">
        <v>-232993.76</v>
      </c>
      <c r="N239" s="1101"/>
      <c r="O239" s="1101"/>
      <c r="P239" s="1101"/>
      <c r="Q239" s="1101"/>
      <c r="R239" s="1101"/>
    </row>
    <row r="240" spans="1:18">
      <c r="A240" s="1279"/>
      <c r="B240" s="389" t="s">
        <v>11</v>
      </c>
      <c r="C240" s="390">
        <v>0</v>
      </c>
      <c r="D240" s="390">
        <v>246688.64000000001</v>
      </c>
      <c r="E240" s="390" t="s">
        <v>189</v>
      </c>
      <c r="F240" s="390">
        <v>246688.64000000001</v>
      </c>
      <c r="G240" s="390">
        <v>0</v>
      </c>
      <c r="H240" s="390">
        <v>0</v>
      </c>
      <c r="I240" s="390">
        <v>0</v>
      </c>
      <c r="J240" s="390">
        <v>-246688.64000000001</v>
      </c>
      <c r="N240" s="1101"/>
      <c r="O240" s="1101"/>
      <c r="P240" s="1101"/>
      <c r="Q240" s="1101"/>
      <c r="R240" s="1101"/>
    </row>
    <row r="241" spans="1:18">
      <c r="A241" s="1280"/>
      <c r="B241" s="389" t="s">
        <v>57</v>
      </c>
      <c r="C241" s="390">
        <v>273146.5</v>
      </c>
      <c r="D241" s="390">
        <v>310960.61</v>
      </c>
      <c r="E241" s="390" t="s">
        <v>189</v>
      </c>
      <c r="F241" s="390">
        <v>584107.11</v>
      </c>
      <c r="G241" s="390">
        <v>328098.99392787321</v>
      </c>
      <c r="H241" s="390">
        <v>175618.57578785985</v>
      </c>
      <c r="I241" s="390">
        <v>503717.56971573306</v>
      </c>
      <c r="J241" s="390">
        <v>-80389.540284266928</v>
      </c>
      <c r="N241" s="1101"/>
      <c r="O241" s="1101"/>
      <c r="P241" s="1101"/>
      <c r="Q241" s="1101"/>
      <c r="R241" s="1101"/>
    </row>
    <row r="242" spans="1:18">
      <c r="A242" s="1281" t="s">
        <v>70</v>
      </c>
      <c r="B242" s="389" t="s">
        <v>21</v>
      </c>
      <c r="C242" s="390">
        <v>613309.07000000007</v>
      </c>
      <c r="D242" s="390">
        <v>1193452.45</v>
      </c>
      <c r="E242" s="390" t="s">
        <v>189</v>
      </c>
      <c r="F242" s="390">
        <v>1806761.52</v>
      </c>
      <c r="G242" s="390">
        <v>931120.14062335854</v>
      </c>
      <c r="H242" s="390">
        <v>1597797.554098964</v>
      </c>
      <c r="I242" s="390">
        <v>2528917.6947223227</v>
      </c>
      <c r="J242" s="390">
        <v>722156.17472232273</v>
      </c>
      <c r="M242" s="125"/>
      <c r="N242" s="1153"/>
      <c r="O242" s="1153"/>
      <c r="P242" s="1153"/>
      <c r="Q242" s="1101"/>
      <c r="R242" s="1101"/>
    </row>
    <row r="243" spans="1:18">
      <c r="A243" s="1279"/>
      <c r="B243" s="389" t="s">
        <v>22</v>
      </c>
      <c r="C243" s="390">
        <v>0</v>
      </c>
      <c r="D243" s="390">
        <v>533024.55000000005</v>
      </c>
      <c r="E243" s="390" t="s">
        <v>189</v>
      </c>
      <c r="F243" s="390">
        <v>533024.55000000005</v>
      </c>
      <c r="G243" s="390">
        <v>324185.39195883658</v>
      </c>
      <c r="H243" s="390">
        <v>129905.05061758378</v>
      </c>
      <c r="I243" s="390">
        <v>454090.44257642038</v>
      </c>
      <c r="J243" s="390">
        <v>-78934.10742357967</v>
      </c>
      <c r="N243" s="30"/>
      <c r="O243" s="30"/>
      <c r="P243" s="30"/>
      <c r="Q243" s="1101"/>
      <c r="R243" s="1101"/>
    </row>
    <row r="244" spans="1:18">
      <c r="A244" s="1280"/>
      <c r="B244" s="389" t="s">
        <v>160</v>
      </c>
      <c r="C244" s="391">
        <v>892128.12999999989</v>
      </c>
      <c r="D244" s="391">
        <v>977344.93</v>
      </c>
      <c r="E244" s="390" t="s">
        <v>189</v>
      </c>
      <c r="F244" s="390">
        <v>1869473.06</v>
      </c>
      <c r="G244" s="390">
        <v>2728651.3429813543</v>
      </c>
      <c r="H244" s="390">
        <v>1098816.9228075685</v>
      </c>
      <c r="I244" s="390">
        <v>3827468.265788923</v>
      </c>
      <c r="J244" s="390">
        <v>1957995.205788923</v>
      </c>
      <c r="N244" s="30"/>
      <c r="O244" s="30"/>
      <c r="P244" s="30"/>
      <c r="Q244" s="1101"/>
      <c r="R244" s="1101"/>
    </row>
    <row r="245" spans="1:18">
      <c r="A245" s="1281" t="s">
        <v>71</v>
      </c>
      <c r="B245" s="389" t="s">
        <v>20</v>
      </c>
      <c r="C245" s="390">
        <v>0</v>
      </c>
      <c r="D245" s="390">
        <v>151085.39000000001</v>
      </c>
      <c r="E245" s="390" t="s">
        <v>189</v>
      </c>
      <c r="F245" s="390">
        <v>151085.39000000001</v>
      </c>
      <c r="G245" s="390">
        <v>42531.671846405225</v>
      </c>
      <c r="H245" s="390">
        <v>46848.24280027498</v>
      </c>
      <c r="I245" s="390">
        <v>89379.914646680205</v>
      </c>
      <c r="J245" s="390">
        <v>-61705.475353319809</v>
      </c>
      <c r="N245" s="1101"/>
      <c r="O245" s="1101"/>
      <c r="P245" s="1101"/>
      <c r="Q245" s="1101"/>
      <c r="R245" s="1101"/>
    </row>
    <row r="246" spans="1:18">
      <c r="A246" s="1279"/>
      <c r="B246" s="389" t="s">
        <v>19</v>
      </c>
      <c r="C246" s="390">
        <v>0</v>
      </c>
      <c r="D246" s="390">
        <v>477263.4</v>
      </c>
      <c r="E246" s="390" t="s">
        <v>189</v>
      </c>
      <c r="F246" s="390">
        <v>477263.4</v>
      </c>
      <c r="G246" s="390">
        <v>500761.5821549063</v>
      </c>
      <c r="H246" s="390">
        <v>484476.31734585454</v>
      </c>
      <c r="I246" s="390">
        <v>985237.89950076083</v>
      </c>
      <c r="J246" s="390">
        <v>507974.49950076081</v>
      </c>
      <c r="N246" s="1101"/>
      <c r="O246" s="1101"/>
      <c r="P246" s="1101"/>
      <c r="Q246" s="1101"/>
      <c r="R246" s="1101"/>
    </row>
    <row r="247" spans="1:18">
      <c r="A247" s="1279"/>
      <c r="B247" s="389" t="s">
        <v>25</v>
      </c>
      <c r="C247" s="390">
        <v>0</v>
      </c>
      <c r="D247" s="390">
        <v>169076.46</v>
      </c>
      <c r="E247" s="390" t="s">
        <v>189</v>
      </c>
      <c r="F247" s="390">
        <v>169076.46</v>
      </c>
      <c r="G247" s="390">
        <v>0</v>
      </c>
      <c r="H247" s="390">
        <v>0</v>
      </c>
      <c r="I247" s="390">
        <v>0</v>
      </c>
      <c r="J247" s="390">
        <v>-169076.46</v>
      </c>
      <c r="N247" s="30"/>
      <c r="O247" s="30"/>
      <c r="P247" s="30"/>
      <c r="Q247" s="1101"/>
      <c r="R247" s="1101"/>
    </row>
    <row r="248" spans="1:18">
      <c r="A248" s="1280"/>
      <c r="B248" s="389" t="s">
        <v>16</v>
      </c>
      <c r="C248" s="390">
        <v>0</v>
      </c>
      <c r="D248" s="390">
        <v>24462.699999999997</v>
      </c>
      <c r="E248" s="390" t="s">
        <v>189</v>
      </c>
      <c r="F248" s="390">
        <v>24462.699999999997</v>
      </c>
      <c r="G248" s="390">
        <v>0</v>
      </c>
      <c r="H248" s="390">
        <v>0</v>
      </c>
      <c r="I248" s="390">
        <v>0</v>
      </c>
      <c r="J248" s="390">
        <v>-24462.699999999997</v>
      </c>
      <c r="N248" s="30"/>
      <c r="O248" s="30"/>
      <c r="P248" s="30"/>
      <c r="Q248" s="1153"/>
      <c r="R248" s="1153"/>
    </row>
    <row r="249" spans="1:18">
      <c r="A249" s="1282" t="s">
        <v>72</v>
      </c>
      <c r="B249" s="389" t="s">
        <v>14</v>
      </c>
      <c r="C249" s="390">
        <v>13327.18377486948</v>
      </c>
      <c r="D249" s="390">
        <v>22140.82</v>
      </c>
      <c r="E249" s="390" t="s">
        <v>189</v>
      </c>
      <c r="F249" s="390">
        <v>35468.003774869481</v>
      </c>
      <c r="G249" s="390">
        <v>10557.187502362916</v>
      </c>
      <c r="H249" s="390">
        <v>89736.375996079019</v>
      </c>
      <c r="I249" s="390">
        <v>100293.56349844193</v>
      </c>
      <c r="J249" s="390">
        <v>64825.559723572449</v>
      </c>
      <c r="N249" s="30"/>
      <c r="O249" s="30"/>
      <c r="P249" s="30"/>
      <c r="Q249" s="30"/>
      <c r="R249" s="30"/>
    </row>
    <row r="250" spans="1:18">
      <c r="A250" s="1283"/>
      <c r="B250" s="389" t="s">
        <v>24</v>
      </c>
      <c r="C250" s="390">
        <v>881543.86204770627</v>
      </c>
      <c r="D250" s="390">
        <v>2061907.81</v>
      </c>
      <c r="E250" s="390" t="s">
        <v>189</v>
      </c>
      <c r="F250" s="390">
        <v>2943451.6720477063</v>
      </c>
      <c r="G250" s="390">
        <v>743135.47954004863</v>
      </c>
      <c r="H250" s="390">
        <v>5333287.3017371129</v>
      </c>
      <c r="I250" s="390">
        <v>6076422.7812771611</v>
      </c>
      <c r="J250" s="390">
        <v>3132971.1092294548</v>
      </c>
      <c r="N250" s="30"/>
      <c r="O250" s="30"/>
      <c r="P250" s="30"/>
      <c r="Q250" s="30"/>
      <c r="R250" s="30"/>
    </row>
    <row r="251" spans="1:18">
      <c r="A251" s="1284"/>
      <c r="B251" s="389" t="s">
        <v>15</v>
      </c>
      <c r="C251" s="390">
        <v>429000</v>
      </c>
      <c r="D251" s="390">
        <v>121633.89</v>
      </c>
      <c r="E251" s="390" t="s">
        <v>189</v>
      </c>
      <c r="F251" s="390">
        <v>550633.89</v>
      </c>
      <c r="G251" s="390">
        <v>0</v>
      </c>
      <c r="H251" s="390">
        <v>1662357.0025904027</v>
      </c>
      <c r="I251" s="390">
        <v>1662357.0025904027</v>
      </c>
      <c r="J251" s="390">
        <v>1111723.1125904028</v>
      </c>
      <c r="N251" s="30"/>
      <c r="O251" s="30"/>
      <c r="P251" s="30"/>
      <c r="Q251" s="1101"/>
      <c r="R251" s="1101"/>
    </row>
    <row r="252" spans="1:18">
      <c r="A252" s="392" t="s">
        <v>165</v>
      </c>
      <c r="B252" s="405" t="s">
        <v>191</v>
      </c>
      <c r="C252" s="393">
        <v>9296339.8459225763</v>
      </c>
      <c r="D252" s="393">
        <v>9292025.7799999993</v>
      </c>
      <c r="E252" s="393" t="s">
        <v>189</v>
      </c>
      <c r="F252" s="393">
        <v>18588365.625922576</v>
      </c>
      <c r="G252" s="393">
        <v>19331391.579734374</v>
      </c>
      <c r="H252" s="393">
        <v>18168141.497471344</v>
      </c>
      <c r="I252" s="393">
        <v>37499533.077205718</v>
      </c>
      <c r="J252" s="393">
        <v>18912840.291283138</v>
      </c>
      <c r="N252" s="30"/>
      <c r="O252" s="30"/>
      <c r="P252" s="30"/>
      <c r="Q252" s="1101"/>
      <c r="R252" s="1101"/>
    </row>
    <row r="253" spans="1:18" s="626" customFormat="1" ht="13.8" thickBot="1">
      <c r="A253" s="612" t="s">
        <v>222</v>
      </c>
      <c r="B253" s="203"/>
      <c r="C253" s="388"/>
      <c r="D253" s="388"/>
      <c r="E253" s="388"/>
      <c r="F253" s="388"/>
      <c r="G253" s="388"/>
      <c r="H253" s="388"/>
      <c r="I253" s="388"/>
      <c r="J253" s="388"/>
      <c r="K253" s="99"/>
      <c r="L253" s="125"/>
      <c r="M253" s="30"/>
      <c r="N253" s="1101"/>
      <c r="O253" s="1101"/>
      <c r="P253" s="1101"/>
      <c r="Q253" s="30"/>
      <c r="R253" s="30"/>
    </row>
    <row r="254" spans="1:18" s="30" customFormat="1">
      <c r="A254" s="1" t="s">
        <v>193</v>
      </c>
      <c r="B254" s="2"/>
      <c r="K254" s="86"/>
    </row>
    <row r="255" spans="1:18" s="1" customFormat="1">
      <c r="A255" s="1101"/>
      <c r="B255" s="2"/>
      <c r="C255" s="30"/>
      <c r="D255" s="30"/>
      <c r="E255" s="30"/>
      <c r="F255" s="30"/>
      <c r="G255" s="30"/>
      <c r="H255" s="30"/>
      <c r="I255" s="30"/>
      <c r="J255" s="139"/>
      <c r="K255" s="95"/>
      <c r="L255" s="43"/>
      <c r="M255" s="30"/>
      <c r="N255" s="1101"/>
      <c r="O255" s="1101"/>
      <c r="P255" s="1101"/>
      <c r="Q255" s="1101"/>
      <c r="R255" s="1101"/>
    </row>
    <row r="257" spans="1:18">
      <c r="A257" s="1099" t="s">
        <v>194</v>
      </c>
      <c r="B257" s="1101"/>
      <c r="C257" s="1101"/>
      <c r="D257" s="1101"/>
      <c r="E257" s="1101"/>
      <c r="F257" s="1101"/>
      <c r="G257" s="1101"/>
      <c r="H257" s="1101"/>
      <c r="I257" s="1101"/>
      <c r="J257" s="1101"/>
      <c r="N257" s="1101"/>
      <c r="O257" s="1101"/>
      <c r="P257" s="1101"/>
      <c r="Q257" s="1101"/>
      <c r="R257" s="1101"/>
    </row>
    <row r="258" spans="1:18" ht="53.4" thickBot="1">
      <c r="A258" s="1139" t="s">
        <v>60</v>
      </c>
      <c r="B258" s="1139" t="s">
        <v>78</v>
      </c>
      <c r="C258" s="1139" t="s">
        <v>180</v>
      </c>
      <c r="D258" s="1139" t="s">
        <v>181</v>
      </c>
      <c r="E258" s="1139" t="s">
        <v>182</v>
      </c>
      <c r="F258" s="1139" t="s">
        <v>183</v>
      </c>
      <c r="G258" s="1139" t="s">
        <v>195</v>
      </c>
      <c r="H258" s="1139" t="s">
        <v>186</v>
      </c>
      <c r="I258" s="1139" t="s">
        <v>187</v>
      </c>
      <c r="J258" s="1101"/>
      <c r="N258" s="1101"/>
      <c r="O258" s="1101"/>
      <c r="P258" s="1101"/>
      <c r="Q258" s="1101"/>
      <c r="R258" s="1101"/>
    </row>
    <row r="259" spans="1:18" ht="13.8" thickTop="1">
      <c r="A259" s="1277" t="s">
        <v>69</v>
      </c>
      <c r="B259" s="621" t="s">
        <v>188</v>
      </c>
      <c r="C259" s="622">
        <v>5291553.9228071216</v>
      </c>
      <c r="D259" s="622">
        <v>1563077.7371526118</v>
      </c>
      <c r="E259" s="622"/>
      <c r="F259" s="622">
        <v>6854631.6599597335</v>
      </c>
      <c r="G259" s="622">
        <v>24903035.314434703</v>
      </c>
      <c r="H259" s="622">
        <v>24903035.314434703</v>
      </c>
      <c r="I259" s="622">
        <v>18048403.65447497</v>
      </c>
      <c r="J259" s="1101"/>
      <c r="N259" s="1101"/>
      <c r="O259" s="1101"/>
      <c r="P259" s="1101"/>
      <c r="Q259" s="1101"/>
      <c r="R259" s="1101"/>
    </row>
    <row r="260" spans="1:18">
      <c r="A260" s="1277"/>
      <c r="B260" s="389" t="s">
        <v>190</v>
      </c>
      <c r="C260" s="390">
        <v>629125.24772567803</v>
      </c>
      <c r="D260" s="390">
        <v>1167292.6342494551</v>
      </c>
      <c r="E260" s="390"/>
      <c r="F260" s="622">
        <v>1796417.881975133</v>
      </c>
      <c r="G260" s="390">
        <v>2966831.1564075127</v>
      </c>
      <c r="H260" s="390">
        <v>2966831.1564075127</v>
      </c>
      <c r="I260" s="622">
        <v>1170413.2744323798</v>
      </c>
      <c r="J260" s="1101"/>
      <c r="N260" s="1101"/>
      <c r="O260" s="1101"/>
      <c r="P260" s="1101"/>
      <c r="Q260" s="1101"/>
      <c r="R260" s="1101"/>
    </row>
    <row r="261" spans="1:18">
      <c r="A261" s="1277"/>
      <c r="B261" s="389" t="s">
        <v>12</v>
      </c>
      <c r="C261" s="390">
        <v>10166.220770457769</v>
      </c>
      <c r="D261" s="390">
        <v>188044.15161879262</v>
      </c>
      <c r="E261" s="390"/>
      <c r="F261" s="622">
        <v>198210.37238925038</v>
      </c>
      <c r="G261" s="390">
        <v>130881.55271763721</v>
      </c>
      <c r="H261" s="390">
        <v>130881.55271763721</v>
      </c>
      <c r="I261" s="622">
        <v>-67328.819671613164</v>
      </c>
      <c r="J261" s="1101"/>
      <c r="N261" s="1101"/>
      <c r="O261" s="1101"/>
      <c r="P261" s="1101"/>
      <c r="Q261" s="1101"/>
      <c r="R261" s="1101"/>
    </row>
    <row r="262" spans="1:18">
      <c r="A262" s="1277"/>
      <c r="B262" s="389" t="s">
        <v>11</v>
      </c>
      <c r="C262" s="390">
        <v>283862.1423951714</v>
      </c>
      <c r="D262" s="390">
        <v>276173.4460874949</v>
      </c>
      <c r="E262" s="390"/>
      <c r="F262" s="622">
        <v>560035.5884826663</v>
      </c>
      <c r="G262" s="390">
        <v>2834151.1034074933</v>
      </c>
      <c r="H262" s="390">
        <v>2834151.1034074933</v>
      </c>
      <c r="I262" s="622">
        <v>2274115.514924827</v>
      </c>
      <c r="J262" s="1101"/>
      <c r="N262" s="1101"/>
      <c r="O262" s="1101"/>
      <c r="P262" s="1101"/>
      <c r="Q262" s="1101"/>
      <c r="R262" s="1101"/>
    </row>
    <row r="263" spans="1:18">
      <c r="A263" s="1277"/>
      <c r="B263" s="389" t="s">
        <v>57</v>
      </c>
      <c r="C263" s="390">
        <v>323840.91780922882</v>
      </c>
      <c r="D263" s="390">
        <v>274069.4987684295</v>
      </c>
      <c r="E263" s="390"/>
      <c r="F263" s="622">
        <v>597910.41657765838</v>
      </c>
      <c r="G263" s="390">
        <v>977679.8784767004</v>
      </c>
      <c r="H263" s="390">
        <v>977679.8784767004</v>
      </c>
      <c r="I263" s="622">
        <v>379769.46189904201</v>
      </c>
      <c r="J263" s="1101"/>
      <c r="N263" s="1101"/>
      <c r="O263" s="1101"/>
      <c r="P263" s="1101"/>
      <c r="Q263" s="1101"/>
      <c r="R263" s="1101"/>
    </row>
    <row r="264" spans="1:18">
      <c r="A264" s="1277" t="s">
        <v>70</v>
      </c>
      <c r="B264" s="389" t="s">
        <v>21</v>
      </c>
      <c r="C264" s="390">
        <v>1036359.113783945</v>
      </c>
      <c r="D264" s="390">
        <v>872961.57315878151</v>
      </c>
      <c r="E264" s="390"/>
      <c r="F264" s="622">
        <v>1909320.6869427264</v>
      </c>
      <c r="G264" s="390">
        <v>3786213.8258850668</v>
      </c>
      <c r="H264" s="390">
        <v>3786213.8258850668</v>
      </c>
      <c r="I264" s="622">
        <v>1876893.1389423404</v>
      </c>
      <c r="J264" s="1101"/>
      <c r="M264" s="125"/>
      <c r="N264" s="1153"/>
      <c r="O264" s="1153"/>
      <c r="P264" s="1153"/>
      <c r="Q264" s="1101"/>
      <c r="R264" s="1101"/>
    </row>
    <row r="265" spans="1:18">
      <c r="A265" s="1277"/>
      <c r="B265" s="389" t="s">
        <v>22</v>
      </c>
      <c r="C265" s="390">
        <v>955.43461442957471</v>
      </c>
      <c r="D265" s="390">
        <v>640922.48276721989</v>
      </c>
      <c r="E265" s="390"/>
      <c r="F265" s="622">
        <v>641877.91738164949</v>
      </c>
      <c r="G265" s="390">
        <v>827528.5979355711</v>
      </c>
      <c r="H265" s="390">
        <v>827528.5979355711</v>
      </c>
      <c r="I265" s="622">
        <v>185650.68055392161</v>
      </c>
      <c r="J265" s="1101"/>
      <c r="N265" s="30"/>
      <c r="O265" s="30"/>
      <c r="P265" s="30"/>
      <c r="Q265" s="1101"/>
      <c r="R265" s="1101"/>
    </row>
    <row r="266" spans="1:18">
      <c r="A266" s="1277"/>
      <c r="B266" s="389" t="s">
        <v>160</v>
      </c>
      <c r="C266" s="391">
        <v>513692.44549072057</v>
      </c>
      <c r="D266" s="391">
        <v>738009.75908481842</v>
      </c>
      <c r="E266" s="390"/>
      <c r="F266" s="622">
        <v>1251702.2045755391</v>
      </c>
      <c r="G266" s="390">
        <v>2218082.5778527795</v>
      </c>
      <c r="H266" s="390">
        <v>2218082.5778527795</v>
      </c>
      <c r="I266" s="622">
        <v>966380.37327724043</v>
      </c>
      <c r="J266" s="1101"/>
      <c r="N266" s="30"/>
      <c r="O266" s="30"/>
      <c r="P266" s="30"/>
      <c r="Q266" s="1101"/>
      <c r="R266" s="1101"/>
    </row>
    <row r="267" spans="1:18">
      <c r="A267" s="1277" t="s">
        <v>71</v>
      </c>
      <c r="B267" s="389" t="s">
        <v>20</v>
      </c>
      <c r="C267" s="390">
        <v>0</v>
      </c>
      <c r="D267" s="390">
        <v>224419.62720048366</v>
      </c>
      <c r="E267" s="390"/>
      <c r="F267" s="622">
        <v>224419.62720048366</v>
      </c>
      <c r="G267" s="390">
        <v>95589.205672550394</v>
      </c>
      <c r="H267" s="390">
        <v>95589.205672550394</v>
      </c>
      <c r="I267" s="622">
        <v>-128830.42152793327</v>
      </c>
      <c r="J267" s="1101"/>
      <c r="N267" s="1101"/>
      <c r="O267" s="1101"/>
      <c r="P267" s="1101"/>
      <c r="Q267" s="1101"/>
      <c r="R267" s="1101"/>
    </row>
    <row r="268" spans="1:18">
      <c r="A268" s="1277"/>
      <c r="B268" s="389" t="s">
        <v>19</v>
      </c>
      <c r="C268" s="390">
        <v>0</v>
      </c>
      <c r="D268" s="390">
        <v>678715.30504984932</v>
      </c>
      <c r="E268" s="390"/>
      <c r="F268" s="622">
        <v>678715.30504984932</v>
      </c>
      <c r="G268" s="390">
        <v>855014.52123239718</v>
      </c>
      <c r="H268" s="390">
        <v>855014.52123239718</v>
      </c>
      <c r="I268" s="622">
        <v>176299.21618254785</v>
      </c>
      <c r="J268" s="1101"/>
      <c r="N268" s="1101"/>
      <c r="O268" s="1101"/>
      <c r="P268" s="1101"/>
      <c r="Q268" s="1101"/>
      <c r="R268" s="1101"/>
    </row>
    <row r="269" spans="1:18">
      <c r="A269" s="1277"/>
      <c r="B269" s="389" t="s">
        <v>25</v>
      </c>
      <c r="C269" s="390">
        <v>0</v>
      </c>
      <c r="D269" s="390">
        <v>48282.911435273214</v>
      </c>
      <c r="E269" s="390"/>
      <c r="F269" s="622">
        <v>48282.911435273214</v>
      </c>
      <c r="G269" s="390">
        <v>0</v>
      </c>
      <c r="H269" s="390">
        <v>0</v>
      </c>
      <c r="I269" s="622">
        <v>-48282.911435273214</v>
      </c>
      <c r="J269" s="1101"/>
      <c r="N269" s="30"/>
      <c r="O269" s="30"/>
      <c r="P269" s="30"/>
      <c r="Q269" s="1101"/>
      <c r="R269" s="1101"/>
    </row>
    <row r="270" spans="1:18">
      <c r="A270" s="1277"/>
      <c r="B270" s="389" t="s">
        <v>16</v>
      </c>
      <c r="C270" s="390">
        <v>0</v>
      </c>
      <c r="D270" s="390">
        <v>11180.615768228348</v>
      </c>
      <c r="E270" s="390"/>
      <c r="F270" s="622">
        <v>11180.615768228348</v>
      </c>
      <c r="G270" s="390">
        <v>0</v>
      </c>
      <c r="H270" s="390">
        <v>0</v>
      </c>
      <c r="I270" s="622">
        <v>-11180.615768228348</v>
      </c>
      <c r="J270" s="1101"/>
      <c r="N270" s="30"/>
      <c r="O270" s="30"/>
      <c r="P270" s="30"/>
      <c r="Q270" s="1153"/>
      <c r="R270" s="1153"/>
    </row>
    <row r="271" spans="1:18">
      <c r="A271" s="1285" t="s">
        <v>72</v>
      </c>
      <c r="B271" s="389" t="s">
        <v>14</v>
      </c>
      <c r="C271" s="390">
        <v>0</v>
      </c>
      <c r="D271" s="390">
        <v>108535.22962569934</v>
      </c>
      <c r="E271" s="390"/>
      <c r="F271" s="622">
        <v>108535.22962569934</v>
      </c>
      <c r="G271" s="390">
        <v>316246.37539407751</v>
      </c>
      <c r="H271" s="390">
        <v>316246.37539407751</v>
      </c>
      <c r="I271" s="622">
        <v>207711.14576837816</v>
      </c>
      <c r="J271" s="1101"/>
      <c r="N271" s="30"/>
      <c r="O271" s="30"/>
      <c r="P271" s="30"/>
      <c r="Q271" s="30"/>
      <c r="R271" s="30"/>
    </row>
    <row r="272" spans="1:18">
      <c r="A272" s="1285"/>
      <c r="B272" s="389" t="s">
        <v>24</v>
      </c>
      <c r="C272" s="390">
        <v>19850.054409370739</v>
      </c>
      <c r="D272" s="390">
        <v>3148985.5720492462</v>
      </c>
      <c r="E272" s="390"/>
      <c r="F272" s="622">
        <v>3168835.6264586169</v>
      </c>
      <c r="G272" s="390">
        <v>14789706.16416489</v>
      </c>
      <c r="H272" s="390">
        <v>14789706.16416489</v>
      </c>
      <c r="I272" s="622">
        <v>11620870.537706273</v>
      </c>
      <c r="J272" s="1101"/>
      <c r="N272" s="30"/>
      <c r="O272" s="30"/>
      <c r="P272" s="30"/>
      <c r="Q272" s="30"/>
      <c r="R272" s="30"/>
    </row>
    <row r="273" spans="1:18">
      <c r="A273" s="1285"/>
      <c r="B273" s="389" t="s">
        <v>15</v>
      </c>
      <c r="C273" s="390">
        <v>400918.30936805037</v>
      </c>
      <c r="D273" s="390">
        <v>187665.91785477407</v>
      </c>
      <c r="E273" s="390"/>
      <c r="F273" s="622">
        <v>588584.22722282447</v>
      </c>
      <c r="G273" s="390">
        <v>1424911.3046877575</v>
      </c>
      <c r="H273" s="390">
        <v>1424911.3046877575</v>
      </c>
      <c r="I273" s="622">
        <v>836327.07746493304</v>
      </c>
      <c r="J273" s="1101"/>
      <c r="N273" s="30"/>
      <c r="O273" s="30"/>
      <c r="P273" s="30"/>
      <c r="Q273" s="1101"/>
      <c r="R273" s="1101"/>
    </row>
    <row r="274" spans="1:18">
      <c r="A274" s="392" t="s">
        <v>165</v>
      </c>
      <c r="B274" s="405" t="s">
        <v>191</v>
      </c>
      <c r="C274" s="393">
        <v>8510323.8091741726</v>
      </c>
      <c r="D274" s="393">
        <v>10128336.461871158</v>
      </c>
      <c r="E274" s="393"/>
      <c r="F274" s="393">
        <v>18638660.271045327</v>
      </c>
      <c r="G274" s="393">
        <v>56125871.578269131</v>
      </c>
      <c r="H274" s="393">
        <v>56125871.578269131</v>
      </c>
      <c r="I274" s="393">
        <v>37487211.307223804</v>
      </c>
      <c r="J274" s="620"/>
      <c r="L274" s="125"/>
      <c r="N274" s="30"/>
      <c r="O274" s="30"/>
      <c r="P274" s="30"/>
      <c r="Q274" s="1101"/>
      <c r="R274" s="1101"/>
    </row>
    <row r="275" spans="1:18" s="626" customFormat="1" ht="13.8" thickBot="1">
      <c r="A275" s="612" t="s">
        <v>222</v>
      </c>
      <c r="B275" s="203"/>
      <c r="C275" s="388"/>
      <c r="D275" s="388"/>
      <c r="E275" s="388"/>
      <c r="F275" s="388"/>
      <c r="G275" s="388"/>
      <c r="H275" s="388"/>
      <c r="I275" s="388"/>
      <c r="J275" s="1101"/>
      <c r="K275" s="99"/>
      <c r="L275" s="30"/>
      <c r="M275" s="30"/>
      <c r="N275" s="1101"/>
      <c r="O275" s="1101"/>
      <c r="P275" s="1101"/>
      <c r="Q275" s="30"/>
      <c r="R275" s="30"/>
    </row>
    <row r="276" spans="1:18" s="30" customFormat="1">
      <c r="A276" s="1" t="s">
        <v>196</v>
      </c>
      <c r="B276" s="2"/>
      <c r="J276" s="1101"/>
      <c r="K276" s="86"/>
      <c r="N276" s="1101"/>
      <c r="O276" s="1101"/>
      <c r="P276" s="1101"/>
    </row>
    <row r="277" spans="1:18">
      <c r="A277" s="1101"/>
      <c r="J277" s="1101"/>
      <c r="N277" s="1101"/>
      <c r="O277" s="1101"/>
      <c r="P277" s="1101"/>
      <c r="Q277" s="30"/>
      <c r="R277" s="30"/>
    </row>
    <row r="278" spans="1:18">
      <c r="A278" s="1099" t="s">
        <v>200</v>
      </c>
      <c r="B278" s="1101"/>
      <c r="C278" s="1101"/>
      <c r="D278" s="1101"/>
      <c r="E278" s="1101"/>
      <c r="F278" s="1101"/>
      <c r="G278" s="1101"/>
      <c r="H278" s="1101"/>
      <c r="I278" s="1101"/>
      <c r="J278" s="1101"/>
      <c r="N278" s="1101"/>
      <c r="O278" s="1101"/>
      <c r="P278" s="1101"/>
      <c r="Q278" s="1101"/>
      <c r="R278" s="1101"/>
    </row>
    <row r="279" spans="1:18" ht="53.4" thickBot="1">
      <c r="A279" s="1139" t="s">
        <v>60</v>
      </c>
      <c r="B279" s="1139" t="s">
        <v>78</v>
      </c>
      <c r="C279" s="1139" t="s">
        <v>180</v>
      </c>
      <c r="D279" s="1139" t="s">
        <v>181</v>
      </c>
      <c r="E279" s="1139" t="s">
        <v>182</v>
      </c>
      <c r="F279" s="1139" t="s">
        <v>183</v>
      </c>
      <c r="G279" s="1139" t="s">
        <v>195</v>
      </c>
      <c r="H279" s="1139" t="s">
        <v>186</v>
      </c>
      <c r="I279" s="1139" t="s">
        <v>187</v>
      </c>
      <c r="J279" s="1101"/>
      <c r="L279" s="624"/>
      <c r="M279" s="624"/>
      <c r="N279" s="1101"/>
      <c r="O279" s="1101"/>
      <c r="P279" s="1101"/>
      <c r="Q279" s="1101"/>
      <c r="R279" s="1101"/>
    </row>
    <row r="280" spans="1:18" ht="13.8" thickTop="1">
      <c r="A280" s="1277" t="s">
        <v>69</v>
      </c>
      <c r="B280" s="389" t="s">
        <v>188</v>
      </c>
      <c r="C280" s="622">
        <v>11178354.022907123</v>
      </c>
      <c r="D280" s="622">
        <v>3257761.8171526119</v>
      </c>
      <c r="E280" s="622">
        <v>0</v>
      </c>
      <c r="F280" s="622">
        <v>14436115.840059735</v>
      </c>
      <c r="G280" s="622">
        <v>26940222.152413648</v>
      </c>
      <c r="H280" s="622">
        <v>26940222.152413648</v>
      </c>
      <c r="I280" s="622">
        <v>12504106.312353913</v>
      </c>
      <c r="J280" s="1101"/>
      <c r="L280" s="625"/>
      <c r="M280" s="625"/>
      <c r="N280" s="1101"/>
      <c r="O280" s="1101"/>
      <c r="P280" s="1101"/>
      <c r="Q280" s="1101"/>
      <c r="R280" s="1101"/>
    </row>
    <row r="281" spans="1:18">
      <c r="A281" s="1277"/>
      <c r="B281" s="389" t="s">
        <v>190</v>
      </c>
      <c r="C281" s="622">
        <v>936210.24772567803</v>
      </c>
      <c r="D281" s="622">
        <v>2240926.084249455</v>
      </c>
      <c r="E281" s="622">
        <v>0</v>
      </c>
      <c r="F281" s="622">
        <v>3177136.3319751332</v>
      </c>
      <c r="G281" s="622">
        <v>22201292.261317439</v>
      </c>
      <c r="H281" s="622">
        <v>22201292.261317439</v>
      </c>
      <c r="I281" s="622">
        <v>19024155.929342307</v>
      </c>
      <c r="J281" s="1101"/>
      <c r="L281" s="625"/>
      <c r="M281" s="625"/>
      <c r="N281" s="1101"/>
      <c r="O281" s="1101"/>
      <c r="P281" s="1101"/>
      <c r="Q281" s="1101"/>
      <c r="R281" s="1101"/>
    </row>
    <row r="282" spans="1:18">
      <c r="A282" s="1277"/>
      <c r="B282" s="389" t="s">
        <v>12</v>
      </c>
      <c r="C282" s="622">
        <v>10166.220770457769</v>
      </c>
      <c r="D282" s="622">
        <v>421037.91161879263</v>
      </c>
      <c r="E282" s="622">
        <v>0</v>
      </c>
      <c r="F282" s="622">
        <v>431204.13238925039</v>
      </c>
      <c r="G282" s="622">
        <v>130881.55271763721</v>
      </c>
      <c r="H282" s="622">
        <v>130881.55271763721</v>
      </c>
      <c r="I282" s="622">
        <v>-300322.57967161317</v>
      </c>
      <c r="J282" s="1101"/>
      <c r="L282" s="625"/>
      <c r="M282" s="625"/>
      <c r="N282" s="1101"/>
      <c r="O282" s="1101"/>
      <c r="P282" s="1101"/>
      <c r="Q282" s="1101"/>
      <c r="R282" s="1101"/>
    </row>
    <row r="283" spans="1:18">
      <c r="A283" s="1277"/>
      <c r="B283" s="389" t="s">
        <v>11</v>
      </c>
      <c r="C283" s="622">
        <v>283862.1423951714</v>
      </c>
      <c r="D283" s="622">
        <v>522862.08608749491</v>
      </c>
      <c r="E283" s="622">
        <v>0</v>
      </c>
      <c r="F283" s="622">
        <v>806724.22848266631</v>
      </c>
      <c r="G283" s="622">
        <v>2834151.1034074933</v>
      </c>
      <c r="H283" s="622">
        <v>2834151.1034074933</v>
      </c>
      <c r="I283" s="622">
        <v>2027426.8749248269</v>
      </c>
      <c r="J283" s="1101"/>
      <c r="L283" s="625"/>
      <c r="M283" s="625"/>
      <c r="N283" s="1101"/>
      <c r="O283" s="1101"/>
      <c r="P283" s="1101"/>
      <c r="Q283" s="1101"/>
      <c r="R283" s="1101"/>
    </row>
    <row r="284" spans="1:18">
      <c r="A284" s="1277"/>
      <c r="B284" s="389" t="s">
        <v>57</v>
      </c>
      <c r="C284" s="622">
        <v>596987.41780922888</v>
      </c>
      <c r="D284" s="622">
        <v>585030.10876842949</v>
      </c>
      <c r="E284" s="622">
        <v>0</v>
      </c>
      <c r="F284" s="622">
        <v>1182017.5265776585</v>
      </c>
      <c r="G284" s="622">
        <v>1481397.4481924335</v>
      </c>
      <c r="H284" s="622">
        <v>1481397.4481924335</v>
      </c>
      <c r="I284" s="622">
        <v>299379.92161477497</v>
      </c>
      <c r="J284" s="1101"/>
      <c r="L284" s="625"/>
      <c r="M284" s="625"/>
      <c r="N284" s="1101"/>
      <c r="O284" s="1101"/>
      <c r="P284" s="1101"/>
      <c r="Q284" s="1101"/>
      <c r="R284" s="1101"/>
    </row>
    <row r="285" spans="1:18">
      <c r="A285" s="1277" t="s">
        <v>70</v>
      </c>
      <c r="B285" s="389" t="s">
        <v>21</v>
      </c>
      <c r="C285" s="622">
        <v>1649668.1837839452</v>
      </c>
      <c r="D285" s="622">
        <v>2066414.0231587815</v>
      </c>
      <c r="E285" s="622">
        <v>0</v>
      </c>
      <c r="F285" s="622">
        <v>3716082.2069427269</v>
      </c>
      <c r="G285" s="622">
        <v>6315131.5206073895</v>
      </c>
      <c r="H285" s="622">
        <v>6315131.5206073895</v>
      </c>
      <c r="I285" s="622">
        <v>2599049.3136646627</v>
      </c>
      <c r="J285" s="1101"/>
      <c r="L285" s="625"/>
      <c r="M285" s="625"/>
      <c r="N285" s="1153"/>
      <c r="O285" s="1153"/>
      <c r="P285" s="1153"/>
      <c r="Q285" s="1101"/>
      <c r="R285" s="1101"/>
    </row>
    <row r="286" spans="1:18">
      <c r="A286" s="1277"/>
      <c r="B286" s="389" t="s">
        <v>22</v>
      </c>
      <c r="C286" s="622">
        <v>955.43461442957471</v>
      </c>
      <c r="D286" s="622">
        <v>1173947.0327672199</v>
      </c>
      <c r="E286" s="622">
        <v>0</v>
      </c>
      <c r="F286" s="622">
        <v>1174902.4673816494</v>
      </c>
      <c r="G286" s="622">
        <v>1281619.0405119916</v>
      </c>
      <c r="H286" s="622">
        <v>1281619.0405119916</v>
      </c>
      <c r="I286" s="622">
        <v>106716.57313034218</v>
      </c>
      <c r="J286" s="1101"/>
      <c r="L286" s="625"/>
      <c r="M286" s="625"/>
      <c r="N286" s="30"/>
      <c r="O286" s="30"/>
      <c r="P286" s="30"/>
      <c r="Q286" s="1101"/>
      <c r="R286" s="1101"/>
    </row>
    <row r="287" spans="1:18">
      <c r="A287" s="1277"/>
      <c r="B287" s="389" t="s">
        <v>160</v>
      </c>
      <c r="C287" s="622">
        <v>1405820.5754907206</v>
      </c>
      <c r="D287" s="622">
        <v>1715354.6890848186</v>
      </c>
      <c r="E287" s="622">
        <v>0</v>
      </c>
      <c r="F287" s="622">
        <v>3121175.2645755392</v>
      </c>
      <c r="G287" s="622">
        <v>6045550.8436417021</v>
      </c>
      <c r="H287" s="622">
        <v>6045550.8436417021</v>
      </c>
      <c r="I287" s="622">
        <v>2924375.5790661629</v>
      </c>
      <c r="J287" s="1101"/>
      <c r="L287" s="625"/>
      <c r="M287" s="625"/>
      <c r="N287" s="30"/>
      <c r="O287" s="30"/>
      <c r="P287" s="30"/>
      <c r="Q287" s="1101"/>
      <c r="R287" s="1101"/>
    </row>
    <row r="288" spans="1:18">
      <c r="A288" s="1277" t="s">
        <v>71</v>
      </c>
      <c r="B288" s="389" t="s">
        <v>20</v>
      </c>
      <c r="C288" s="622">
        <v>0</v>
      </c>
      <c r="D288" s="622">
        <v>375505.01720048371</v>
      </c>
      <c r="E288" s="622">
        <v>0</v>
      </c>
      <c r="F288" s="622">
        <v>375505.01720048371</v>
      </c>
      <c r="G288" s="622">
        <v>184969.1203192306</v>
      </c>
      <c r="H288" s="622">
        <v>184969.1203192306</v>
      </c>
      <c r="I288" s="622">
        <v>-190535.89688125311</v>
      </c>
      <c r="J288" s="1101"/>
      <c r="L288" s="625"/>
      <c r="M288" s="625"/>
      <c r="N288" s="1101"/>
      <c r="O288" s="1101"/>
      <c r="P288" s="1101"/>
      <c r="Q288" s="1101"/>
      <c r="R288" s="1101"/>
    </row>
    <row r="289" spans="1:18">
      <c r="A289" s="1277"/>
      <c r="B289" s="389" t="s">
        <v>19</v>
      </c>
      <c r="C289" s="622">
        <v>0</v>
      </c>
      <c r="D289" s="622">
        <v>1155978.7050498493</v>
      </c>
      <c r="E289" s="622">
        <v>0</v>
      </c>
      <c r="F289" s="622">
        <v>1155978.7050498493</v>
      </c>
      <c r="G289" s="622">
        <v>1840252.420733158</v>
      </c>
      <c r="H289" s="622">
        <v>1840252.420733158</v>
      </c>
      <c r="I289" s="622">
        <v>684273.71568330866</v>
      </c>
      <c r="J289" s="1101"/>
      <c r="L289" s="625"/>
      <c r="M289" s="625"/>
      <c r="N289" s="1101"/>
      <c r="O289" s="1101"/>
      <c r="P289" s="1101"/>
      <c r="Q289" s="1101"/>
      <c r="R289" s="1101"/>
    </row>
    <row r="290" spans="1:18">
      <c r="A290" s="1277"/>
      <c r="B290" s="389" t="s">
        <v>25</v>
      </c>
      <c r="C290" s="622">
        <v>0</v>
      </c>
      <c r="D290" s="622">
        <v>217359.37143527321</v>
      </c>
      <c r="E290" s="622">
        <v>0</v>
      </c>
      <c r="F290" s="622">
        <v>217359.37143527321</v>
      </c>
      <c r="G290" s="622">
        <v>0</v>
      </c>
      <c r="H290" s="622">
        <v>0</v>
      </c>
      <c r="I290" s="622">
        <v>-217359.37143527321</v>
      </c>
      <c r="J290" s="1101"/>
      <c r="L290" s="625"/>
      <c r="M290" s="625"/>
      <c r="N290" s="30"/>
      <c r="O290" s="30"/>
      <c r="P290" s="30"/>
      <c r="Q290" s="1101"/>
      <c r="R290" s="1101"/>
    </row>
    <row r="291" spans="1:18">
      <c r="A291" s="1277"/>
      <c r="B291" s="389" t="s">
        <v>16</v>
      </c>
      <c r="C291" s="622">
        <v>0</v>
      </c>
      <c r="D291" s="622">
        <v>35643.315768228349</v>
      </c>
      <c r="E291" s="622">
        <v>0</v>
      </c>
      <c r="F291" s="622">
        <v>35643.315768228349</v>
      </c>
      <c r="G291" s="622">
        <v>0</v>
      </c>
      <c r="H291" s="622">
        <v>0</v>
      </c>
      <c r="I291" s="622">
        <v>-35643.315768228349</v>
      </c>
      <c r="J291" s="1101"/>
      <c r="L291" s="625"/>
      <c r="M291" s="625"/>
      <c r="N291" s="30"/>
      <c r="O291" s="30"/>
      <c r="P291" s="30"/>
      <c r="Q291" s="1153"/>
      <c r="R291" s="1153"/>
    </row>
    <row r="292" spans="1:18">
      <c r="A292" s="1285" t="s">
        <v>72</v>
      </c>
      <c r="B292" s="389" t="s">
        <v>14</v>
      </c>
      <c r="C292" s="622">
        <v>13327.18377486948</v>
      </c>
      <c r="D292" s="622">
        <v>130676.04962569935</v>
      </c>
      <c r="E292" s="622">
        <v>0</v>
      </c>
      <c r="F292" s="622">
        <v>144003.23340056883</v>
      </c>
      <c r="G292" s="622">
        <v>416539.93889251945</v>
      </c>
      <c r="H292" s="622">
        <v>416539.93889251945</v>
      </c>
      <c r="I292" s="622">
        <v>272536.70549195062</v>
      </c>
      <c r="J292" s="1101"/>
      <c r="L292" s="625"/>
      <c r="M292" s="625"/>
      <c r="N292" s="30"/>
      <c r="O292" s="30"/>
      <c r="P292" s="30"/>
      <c r="Q292" s="30"/>
      <c r="R292" s="30"/>
    </row>
    <row r="293" spans="1:18">
      <c r="A293" s="1285"/>
      <c r="B293" s="389" t="s">
        <v>24</v>
      </c>
      <c r="C293" s="622">
        <v>901393.91645707702</v>
      </c>
      <c r="D293" s="622">
        <v>5210893.3820492458</v>
      </c>
      <c r="E293" s="622">
        <v>0</v>
      </c>
      <c r="F293" s="622">
        <v>6112287.2985063232</v>
      </c>
      <c r="G293" s="622">
        <v>20866128.945442051</v>
      </c>
      <c r="H293" s="622">
        <v>20866128.945442051</v>
      </c>
      <c r="I293" s="622">
        <v>14753841.646935727</v>
      </c>
      <c r="J293" s="1101"/>
      <c r="L293" s="625"/>
      <c r="M293" s="625"/>
      <c r="N293" s="30"/>
      <c r="O293" s="30"/>
      <c r="P293" s="30"/>
      <c r="Q293" s="30"/>
      <c r="R293" s="30"/>
    </row>
    <row r="294" spans="1:18">
      <c r="A294" s="1285"/>
      <c r="B294" s="389" t="s">
        <v>15</v>
      </c>
      <c r="C294" s="622">
        <v>829918.30936805042</v>
      </c>
      <c r="D294" s="622">
        <v>309299.80785477406</v>
      </c>
      <c r="E294" s="622">
        <v>0</v>
      </c>
      <c r="F294" s="622">
        <v>1139218.1172228246</v>
      </c>
      <c r="G294" s="622">
        <v>3087268.30727816</v>
      </c>
      <c r="H294" s="622">
        <v>3087268.30727816</v>
      </c>
      <c r="I294" s="622">
        <v>1948050.1900553354</v>
      </c>
      <c r="J294" s="1101"/>
      <c r="L294" s="625"/>
      <c r="M294" s="625"/>
      <c r="N294" s="30"/>
      <c r="O294" s="30"/>
      <c r="P294" s="30"/>
      <c r="Q294" s="1101"/>
      <c r="R294" s="1101"/>
    </row>
    <row r="295" spans="1:18">
      <c r="A295" s="392" t="s">
        <v>165</v>
      </c>
      <c r="B295" s="405" t="s">
        <v>191</v>
      </c>
      <c r="C295" s="623">
        <v>17806663.655096751</v>
      </c>
      <c r="D295" s="623">
        <v>19418689.40187116</v>
      </c>
      <c r="E295" s="623">
        <v>0</v>
      </c>
      <c r="F295" s="393">
        <v>37225353.056967907</v>
      </c>
      <c r="G295" s="393">
        <v>93625404.655474827</v>
      </c>
      <c r="H295" s="393">
        <v>93625404.655474827</v>
      </c>
      <c r="I295" s="393">
        <v>56400051.59850692</v>
      </c>
      <c r="J295" s="1101"/>
      <c r="L295" s="625"/>
      <c r="M295" s="625"/>
      <c r="N295" s="30"/>
      <c r="O295" s="30"/>
      <c r="P295" s="30"/>
      <c r="Q295" s="1101"/>
      <c r="R295" s="1101"/>
    </row>
    <row r="296" spans="1:18" s="626" customFormat="1" ht="13.8" thickBot="1">
      <c r="A296" s="612" t="s">
        <v>222</v>
      </c>
      <c r="B296" s="203"/>
      <c r="C296" s="388"/>
      <c r="D296" s="388"/>
      <c r="E296" s="388"/>
      <c r="F296" s="388"/>
      <c r="G296" s="388"/>
      <c r="H296" s="388"/>
      <c r="I296" s="388"/>
      <c r="J296" s="1101"/>
      <c r="K296" s="99"/>
      <c r="L296" s="625"/>
      <c r="M296" s="625"/>
      <c r="N296" s="1101"/>
      <c r="O296" s="1101"/>
      <c r="P296" s="1101"/>
      <c r="Q296" s="30"/>
      <c r="R296" s="30"/>
    </row>
    <row r="297" spans="1:18">
      <c r="A297" s="1101" t="s">
        <v>196</v>
      </c>
      <c r="J297" s="1101"/>
      <c r="N297" s="1101"/>
      <c r="O297" s="1101"/>
      <c r="P297" s="1101"/>
      <c r="Q297" s="1101"/>
      <c r="R297" s="1101"/>
    </row>
  </sheetData>
  <mergeCells count="86">
    <mergeCell ref="A280:A284"/>
    <mergeCell ref="A285:A287"/>
    <mergeCell ref="A288:A291"/>
    <mergeCell ref="A292:A294"/>
    <mergeCell ref="A245:A248"/>
    <mergeCell ref="A249:A251"/>
    <mergeCell ref="A259:A263"/>
    <mergeCell ref="A264:A266"/>
    <mergeCell ref="A267:A270"/>
    <mergeCell ref="A271:A273"/>
    <mergeCell ref="A242:A244"/>
    <mergeCell ref="D169:H169"/>
    <mergeCell ref="A170:A174"/>
    <mergeCell ref="A175:A177"/>
    <mergeCell ref="A178:A181"/>
    <mergeCell ref="A182:A184"/>
    <mergeCell ref="D202:H202"/>
    <mergeCell ref="A203:A207"/>
    <mergeCell ref="A208:A210"/>
    <mergeCell ref="A211:A214"/>
    <mergeCell ref="A215:A217"/>
    <mergeCell ref="A237:A241"/>
    <mergeCell ref="A149:A151"/>
    <mergeCell ref="B119:E119"/>
    <mergeCell ref="B122:D122"/>
    <mergeCell ref="B124:E124"/>
    <mergeCell ref="B125:E125"/>
    <mergeCell ref="B126:E126"/>
    <mergeCell ref="B127:E127"/>
    <mergeCell ref="B128:E130"/>
    <mergeCell ref="D136:H136"/>
    <mergeCell ref="A137:A141"/>
    <mergeCell ref="A142:A144"/>
    <mergeCell ref="A145:A148"/>
    <mergeCell ref="A117:A118"/>
    <mergeCell ref="B117:D117"/>
    <mergeCell ref="B118:D118"/>
    <mergeCell ref="A78:A81"/>
    <mergeCell ref="C81:H81"/>
    <mergeCell ref="A87:A88"/>
    <mergeCell ref="B87:B88"/>
    <mergeCell ref="A89:A94"/>
    <mergeCell ref="A95:A98"/>
    <mergeCell ref="A99:A103"/>
    <mergeCell ref="C102:H103"/>
    <mergeCell ref="A104:A107"/>
    <mergeCell ref="M88:T88"/>
    <mergeCell ref="U88:AB88"/>
    <mergeCell ref="M60:T60"/>
    <mergeCell ref="A61:A62"/>
    <mergeCell ref="B61:B62"/>
    <mergeCell ref="A63:A68"/>
    <mergeCell ref="A69:A72"/>
    <mergeCell ref="A73:A77"/>
    <mergeCell ref="C76:H77"/>
    <mergeCell ref="A60:H60"/>
    <mergeCell ref="A37:A42"/>
    <mergeCell ref="A43:A46"/>
    <mergeCell ref="A47:A51"/>
    <mergeCell ref="C50:H51"/>
    <mergeCell ref="A52:A55"/>
    <mergeCell ref="U35:AB35"/>
    <mergeCell ref="A9:A10"/>
    <mergeCell ref="B9:B10"/>
    <mergeCell ref="A11:A16"/>
    <mergeCell ref="A17:A20"/>
    <mergeCell ref="A21:A25"/>
    <mergeCell ref="C24:H25"/>
    <mergeCell ref="A26:A29"/>
    <mergeCell ref="C29:H29"/>
    <mergeCell ref="A35:A36"/>
    <mergeCell ref="B35:B36"/>
    <mergeCell ref="L35:S35"/>
    <mergeCell ref="U8:AB8"/>
    <mergeCell ref="A1:T1"/>
    <mergeCell ref="A2:T2"/>
    <mergeCell ref="A3:T3"/>
    <mergeCell ref="A4:I4"/>
    <mergeCell ref="M4:T4"/>
    <mergeCell ref="A5:H5"/>
    <mergeCell ref="M5:T5"/>
    <mergeCell ref="A6:H6"/>
    <mergeCell ref="M6:T6"/>
    <mergeCell ref="A7:H7"/>
    <mergeCell ref="M7:T7"/>
    <mergeCell ref="A8:H8"/>
  </mergeCells>
  <pageMargins left="0.7" right="0.7" top="0.75" bottom="0.75" header="0.3" footer="0.3"/>
  <pageSetup scale="10" orientation="landscape" verticalDpi="200" r:id="rId1"/>
  <headerFooter alignWithMargins="0"/>
  <rowBreaks count="1" manualBreakCount="1">
    <brk id="5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1862A1B73E244A95FD7496C19A020E" ma:contentTypeVersion="14" ma:contentTypeDescription="Create a new document." ma:contentTypeScope="" ma:versionID="ba4fa4ff4649c8300480e597f30cf310">
  <xsd:schema xmlns:xsd="http://www.w3.org/2001/XMLSchema" xmlns:xs="http://www.w3.org/2001/XMLSchema" xmlns:p="http://schemas.microsoft.com/office/2006/metadata/properties" xmlns:ns1="http://schemas.microsoft.com/sharepoint/v3" xmlns:ns2="8632cd31-1a2e-4b3a-8c49-eaacfc3dcece" xmlns:ns3="fa24000d-ea79-4477-b19d-b3553011b1c2" targetNamespace="http://schemas.microsoft.com/office/2006/metadata/properties" ma:root="true" ma:fieldsID="622498c3d7eeccfe6871903e9cf5d2ff" ns1:_="" ns2:_="" ns3:_="">
    <xsd:import namespace="http://schemas.microsoft.com/sharepoint/v3"/>
    <xsd:import namespace="8632cd31-1a2e-4b3a-8c49-eaacfc3dcece"/>
    <xsd:import namespace="fa24000d-ea79-4477-b19d-b3553011b1c2"/>
    <xsd:element name="properties">
      <xsd:complexType>
        <xsd:sequence>
          <xsd:element name="documentManagement">
            <xsd:complexType>
              <xsd:all>
                <xsd:element ref="ns2:SharedWithUsers" minOccurs="0"/>
                <xsd:element ref="ns2:SharedWithDetails" minOccurs="0"/>
                <xsd:element ref="ns1:_ip_UnifiedCompliancePolicyProperties" minOccurs="0"/>
                <xsd:element ref="ns1:_ip_UnifiedCompliancePolicyUIAction" minOccurs="0"/>
                <xsd:element ref="ns3:MediaServiceMetadata" minOccurs="0"/>
                <xsd:element ref="ns3:MediaServiceFastMetadata" minOccurs="0"/>
                <xsd:element ref="ns3:MediaServiceDateTaken" minOccurs="0"/>
                <xsd:element ref="ns3:MediaServiceAutoTag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description="" ma:hidden="true" ma:internalName="_ip_UnifiedCompliancePolicyProperties">
      <xsd:simpleType>
        <xsd:restriction base="dms:Note"/>
      </xsd:simpleType>
    </xsd:element>
    <xsd:element name="_ip_UnifiedCompliancePolicyUIAction" ma:index="11"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32cd31-1a2e-4b3a-8c49-eaacfc3dcec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24000d-ea79-4477-b19d-b3553011b1c2"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32cd31-1a2e-4b3a-8c49-eaacfc3dcece">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7F35F65F-2491-41AD-A182-259C26A556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32cd31-1a2e-4b3a-8c49-eaacfc3dcece"/>
    <ds:schemaRef ds:uri="fa24000d-ea79-4477-b19d-b3553011b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CEC9B99-A344-442B-AB8A-13A066BFCC51}">
  <ds:schemaRefs>
    <ds:schemaRef ds:uri="http://schemas.microsoft.com/sharepoint/v3/contenttype/forms"/>
  </ds:schemaRefs>
</ds:datastoreItem>
</file>

<file path=customXml/itemProps3.xml><?xml version="1.0" encoding="utf-8"?>
<ds:datastoreItem xmlns:ds="http://schemas.openxmlformats.org/officeDocument/2006/customXml" ds:itemID="{2837C89A-54BB-4D26-A110-A8909D0EEA81}">
  <ds:schemaRefs>
    <ds:schemaRef ds:uri="8632cd31-1a2e-4b3a-8c49-eaacfc3dcece"/>
    <ds:schemaRef ds:uri="http://schemas.microsoft.com/sharepoint/v3"/>
    <ds:schemaRef ds:uri="http://schemas.openxmlformats.org/package/2006/metadata/core-properties"/>
    <ds:schemaRef ds:uri="http://purl.org/dc/elements/1.1/"/>
    <ds:schemaRef ds:uri="http://purl.org/dc/dcmitype/"/>
    <ds:schemaRef ds:uri="http://schemas.microsoft.com/office/2006/metadata/properties"/>
    <ds:schemaRef ds:uri="http://purl.org/dc/terms/"/>
    <ds:schemaRef ds:uri="http://schemas.microsoft.com/office/2006/documentManagement/types"/>
    <ds:schemaRef ds:uri="http://schemas.microsoft.com/office/infopath/2007/PartnerControls"/>
    <ds:schemaRef ds:uri="fa24000d-ea79-4477-b19d-b3553011b1c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Extension Budget - Savings</vt:lpstr>
      <vt:lpstr>MEEIA Targets</vt:lpstr>
      <vt:lpstr>Cover</vt:lpstr>
      <vt:lpstr>TOC</vt:lpstr>
      <vt:lpstr>Program to Date Sector Results</vt:lpstr>
      <vt:lpstr>Year-over-Year</vt:lpstr>
      <vt:lpstr>Overall Results PY 2019</vt:lpstr>
      <vt:lpstr>Overall Results PY 2018</vt:lpstr>
      <vt:lpstr>Overall Results PY 2017</vt:lpstr>
      <vt:lpstr>Overall Results PY 2016</vt:lpstr>
      <vt:lpstr>Business EER - Standard</vt:lpstr>
      <vt:lpstr>Business EER - Custom</vt:lpstr>
      <vt:lpstr>Block Bidding</vt:lpstr>
      <vt:lpstr>Business EER - SEM</vt:lpstr>
      <vt:lpstr>Small Bus. Lighting</vt:lpstr>
      <vt:lpstr>Whole House Efficiency</vt:lpstr>
      <vt:lpstr>Income-Eligible Multi-Family</vt:lpstr>
      <vt:lpstr>Home Lighting Rebate</vt:lpstr>
      <vt:lpstr>HER</vt:lpstr>
      <vt:lpstr>IEHER</vt:lpstr>
      <vt:lpstr>OEA</vt:lpstr>
      <vt:lpstr>Res Programmable Thermostat</vt:lpstr>
      <vt:lpstr>Bus Programmable Thermostat</vt:lpstr>
      <vt:lpstr>Demand Response Incentive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Alexandria Davis</dc:creator>
  <cp:keywords/>
  <dc:description/>
  <cp:lastModifiedBy>Tia J Alexander</cp:lastModifiedBy>
  <cp:revision/>
  <dcterms:created xsi:type="dcterms:W3CDTF">2009-02-28T07:42:07Z</dcterms:created>
  <dcterms:modified xsi:type="dcterms:W3CDTF">2020-09-17T21:06:59Z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0x010100E21862A1B73E244A95FD7496C19A020E</vt:lpwstr>
  </property>
  <property fmtid="{D5CDD505-2E9C-101B-9397-08002B2CF9AE}" pid="3" name="_dlc_DocIdItemGuid">
    <vt:lpwstr>67842842-f0a8-4e32-8302-050257146a47</vt:lpwstr>
  </property>
  <property fmtid="{D5CDD505-2E9C-101B-9397-08002B2CF9AE}" pid="4" name="Order">
    <vt:r8>176200</vt:r8>
  </property>
  <property fmtid="{D5CDD505-2E9C-101B-9397-08002B2CF9AE}" pid="5" name="xd_Signature">
    <vt:bool>false</vt:bool>
  </property>
  <property fmtid="{D5CDD505-2E9C-101B-9397-08002B2CF9AE}" pid="6" name="xd_ProgID">
    <vt:lpwstr/>
  </property>
  <property fmtid="{D5CDD505-2E9C-101B-9397-08002B2CF9AE}" pid="7" name="TemplateUrl">
    <vt:lpwstr/>
  </property>
  <property fmtid="{D5CDD505-2E9C-101B-9397-08002B2CF9AE}" pid="8" name="ComplianceAssetId">
    <vt:lpwstr/>
  </property>
  <property fmtid="{D5CDD505-2E9C-101B-9397-08002B2CF9AE}" pid="9" name="SharedWithUsers">
    <vt:lpwstr/>
  </property>
  <property fmtid="{D5CDD505-2E9C-101B-9397-08002B2CF9AE}" pid="10" name="AuthorIds_UIVersion_1536">
    <vt:lpwstr>238</vt:lpwstr>
  </property>
  <property fmtid="{D5CDD505-2E9C-101B-9397-08002B2CF9AE}" pid="11" name="MSIP_Label_d275ac46-98b9-4d64-949f-e82ee8dc823c_Enabled">
    <vt:lpwstr>True</vt:lpwstr>
  </property>
  <property fmtid="{D5CDD505-2E9C-101B-9397-08002B2CF9AE}" pid="12" name="MSIP_Label_d275ac46-98b9-4d64-949f-e82ee8dc823c_SiteId">
    <vt:lpwstr>9ef58ab0-3510-4d99-8d3e-3c9e02ebab7f</vt:lpwstr>
  </property>
  <property fmtid="{D5CDD505-2E9C-101B-9397-08002B2CF9AE}" pid="13" name="MSIP_Label_d275ac46-98b9-4d64-949f-e82ee8dc823c_Owner">
    <vt:lpwstr>tia.alexander@evergy.com</vt:lpwstr>
  </property>
  <property fmtid="{D5CDD505-2E9C-101B-9397-08002B2CF9AE}" pid="14" name="MSIP_Label_d275ac46-98b9-4d64-949f-e82ee8dc823c_SetDate">
    <vt:lpwstr>2020-09-17T21:06:30.1150825Z</vt:lpwstr>
  </property>
  <property fmtid="{D5CDD505-2E9C-101B-9397-08002B2CF9AE}" pid="15" name="MSIP_Label_d275ac46-98b9-4d64-949f-e82ee8dc823c_Name">
    <vt:lpwstr>Internal Use Only</vt:lpwstr>
  </property>
  <property fmtid="{D5CDD505-2E9C-101B-9397-08002B2CF9AE}" pid="16" name="MSIP_Label_d275ac46-98b9-4d64-949f-e82ee8dc823c_Application">
    <vt:lpwstr>Microsoft Azure Information Protection</vt:lpwstr>
  </property>
  <property fmtid="{D5CDD505-2E9C-101B-9397-08002B2CF9AE}" pid="17" name="MSIP_Label_d275ac46-98b9-4d64-949f-e82ee8dc823c_ActionId">
    <vt:lpwstr>c7a27d8b-c880-42ab-a546-ebc972434ea4</vt:lpwstr>
  </property>
  <property fmtid="{D5CDD505-2E9C-101B-9397-08002B2CF9AE}" pid="18" name="MSIP_Label_d275ac46-98b9-4d64-949f-e82ee8dc823c_Extended_MSFT_Method">
    <vt:lpwstr>Automatic</vt:lpwstr>
  </property>
  <property fmtid="{D5CDD505-2E9C-101B-9397-08002B2CF9AE}" pid="19" name="Sensitivity">
    <vt:lpwstr>Internal Use Only</vt:lpwstr>
  </property>
</Properties>
</file>